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8"/>
  <workbookPr codeName="ThisWorkbook" defaultThemeVersion="124226"/>
  <mc:AlternateContent xmlns:mc="http://schemas.openxmlformats.org/markup-compatibility/2006">
    <mc:Choice Requires="x15">
      <x15ac:absPath xmlns:x15ac="http://schemas.microsoft.com/office/spreadsheetml/2010/11/ac" url="C:\Users\zhutchins\OneDrive - FireNet\Desktop\"/>
    </mc:Choice>
  </mc:AlternateContent>
  <xr:revisionPtr revIDLastSave="0" documentId="8_{E7CDB744-FA8B-4943-AEF1-907719F5071C}" xr6:coauthVersionLast="47" xr6:coauthVersionMax="47" xr10:uidLastSave="{00000000-0000-0000-0000-000000000000}"/>
  <bookViews>
    <workbookView xWindow="-120" yWindow="-120" windowWidth="29040" windowHeight="15720" tabRatio="883" firstSheet="3" activeTab="3" xr2:uid="{00000000-000D-0000-FFFF-FFFF00000000}"/>
  </bookViews>
  <sheets>
    <sheet name="Sheet1" sheetId="27" state="hidden" r:id="rId1"/>
    <sheet name="Longboard" sheetId="1" r:id="rId2"/>
    <sheet name="Data" sheetId="2" state="hidden" r:id="rId3"/>
    <sheet name="SIT REPORT" sheetId="3" r:id="rId4"/>
    <sheet name="FS Fires" sheetId="11" r:id="rId5"/>
    <sheet name="SEZ" sheetId="5" r:id="rId6"/>
    <sheet name="WRZ" sheetId="6" r:id="rId7"/>
    <sheet name="MAZ" sheetId="7" r:id="rId8"/>
    <sheet name="KRD" sheetId="9" r:id="rId9"/>
    <sheet name="BLM Fires" sheetId="12" r:id="rId10"/>
    <sheet name="LKGS" sheetId="13" r:id="rId11"/>
    <sheet name="GER" sheetId="14" r:id="rId12"/>
    <sheet name="FTR" sheetId="15" r:id="rId13"/>
    <sheet name="KFRA" sheetId="24" r:id="rId14"/>
    <sheet name="ODF Fires" sheetId="33" r:id="rId15"/>
    <sheet name="981S" sheetId="16" r:id="rId16"/>
    <sheet name="982S" sheetId="17" r:id="rId17"/>
    <sheet name="Walker Range" sheetId="23" r:id="rId18"/>
    <sheet name="CLP" sheetId="18" r:id="rId19"/>
    <sheet name="FWS Fires" sheetId="19" r:id="rId20"/>
    <sheet name="SHR" sheetId="20" r:id="rId21"/>
    <sheet name="BVR" sheetId="26" r:id="rId22"/>
    <sheet name="KLR" sheetId="22" r:id="rId23"/>
    <sheet name="ORKLT" sheetId="32" r:id="rId24"/>
    <sheet name="Mutual Aid" sheetId="30" r:id="rId25"/>
    <sheet name="Non-Stat" sheetId="29" r:id="rId26"/>
    <sheet name="NFCA" sheetId="28" r:id="rId27"/>
    <sheet name="FA" sheetId="25" r:id="rId28"/>
  </sheets>
  <definedNames>
    <definedName name="_xlnm._FilterDatabase" localSheetId="1" hidden="1">Longboard!$E$15:$R$603</definedName>
    <definedName name="agency">Data!$A$2:$B$19</definedName>
    <definedName name="Agency2">Data!$A$2:$B$19</definedName>
    <definedName name="Agency3">Data!$A$2:$B$20</definedName>
    <definedName name="Agency4">Data!$A$2:$B$21</definedName>
    <definedName name="agency5">Data!$A$2:$B$22</definedName>
    <definedName name="agency8">Data!$A$2:$B$23</definedName>
    <definedName name="district">Data!$A$1:$B$26</definedName>
    <definedName name="District2">Data!$A$2:$B$26</definedName>
    <definedName name="OLE_LINK1" localSheetId="1">Longboard!#REF!</definedName>
    <definedName name="_xlnm.Print_Titles" localSheetId="1">Longboard!$1:$1</definedName>
    <definedName name="SEARCH_RESULTLAST" localSheetId="1">Longboard!$R$259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 l="1"/>
  <c r="D97" i="1" a="1"/>
  <c r="D97" i="1"/>
  <c r="D98" i="1" a="1"/>
  <c r="D98" i="1"/>
  <c r="D99" i="1" a="1"/>
  <c r="D99" i="1"/>
  <c r="D100" i="1" a="1"/>
  <c r="D100" i="1"/>
  <c r="D101" i="1" a="1"/>
  <c r="D101" i="1"/>
  <c r="D102" i="1" a="1"/>
  <c r="D102" i="1"/>
  <c r="D103" i="1" a="1"/>
  <c r="D103" i="1"/>
  <c r="D104" i="1" a="1"/>
  <c r="D104" i="1"/>
  <c r="D105" i="1" a="1"/>
  <c r="D105" i="1"/>
  <c r="D106" i="1" a="1"/>
  <c r="D106" i="1"/>
  <c r="D107" i="1" a="1"/>
  <c r="D107" i="1"/>
  <c r="D108" i="1" a="1"/>
  <c r="D108" i="1"/>
  <c r="D109" i="1" a="1"/>
  <c r="D109" i="1"/>
  <c r="D110" i="1" a="1"/>
  <c r="D110" i="1"/>
  <c r="D111" i="1" a="1"/>
  <c r="D111" i="1"/>
  <c r="D112" i="1" a="1"/>
  <c r="D112" i="1"/>
  <c r="D113" i="1" a="1"/>
  <c r="D113" i="1"/>
  <c r="D114" i="1" a="1"/>
  <c r="D114" i="1"/>
  <c r="D115" i="1" a="1"/>
  <c r="D115" i="1"/>
  <c r="D116" i="1" a="1"/>
  <c r="D116" i="1"/>
  <c r="D117" i="1" a="1"/>
  <c r="D117" i="1"/>
  <c r="D118" i="1" a="1"/>
  <c r="D118" i="1"/>
  <c r="D119" i="1" a="1"/>
  <c r="D119" i="1"/>
  <c r="D120" i="1" a="1"/>
  <c r="D120" i="1"/>
  <c r="D121" i="1" a="1"/>
  <c r="D121" i="1"/>
  <c r="D122" i="1" a="1"/>
  <c r="D122" i="1"/>
  <c r="D123" i="1" a="1"/>
  <c r="D123" i="1"/>
  <c r="D124" i="1" a="1"/>
  <c r="D124" i="1"/>
  <c r="D125" i="1" a="1"/>
  <c r="D125" i="1"/>
  <c r="D126" i="1" a="1"/>
  <c r="D126" i="1"/>
  <c r="D127" i="1" a="1"/>
  <c r="D127" i="1"/>
  <c r="D128" i="1" a="1"/>
  <c r="D128" i="1"/>
  <c r="D129" i="1" a="1"/>
  <c r="D129" i="1"/>
  <c r="D130" i="1" a="1"/>
  <c r="D130" i="1"/>
  <c r="D131" i="1" a="1"/>
  <c r="D131" i="1"/>
  <c r="D132" i="1" a="1"/>
  <c r="D132" i="1"/>
  <c r="D133" i="1" a="1"/>
  <c r="D133" i="1"/>
  <c r="D134" i="1" a="1"/>
  <c r="D134" i="1"/>
  <c r="D135" i="1" a="1"/>
  <c r="D135" i="1"/>
  <c r="D136" i="1" a="1"/>
  <c r="D136" i="1"/>
  <c r="D137" i="1" a="1"/>
  <c r="D137" i="1"/>
  <c r="D138" i="1" a="1"/>
  <c r="D138" i="1"/>
  <c r="D139" i="1" a="1"/>
  <c r="D139" i="1"/>
  <c r="D140" i="1" a="1"/>
  <c r="D140" i="1"/>
  <c r="D141" i="1" a="1"/>
  <c r="D141" i="1"/>
  <c r="D142" i="1" a="1"/>
  <c r="D142" i="1"/>
  <c r="D143" i="1" a="1"/>
  <c r="D143" i="1"/>
  <c r="D144" i="1" a="1"/>
  <c r="D144" i="1"/>
  <c r="D145" i="1" a="1"/>
  <c r="D145" i="1"/>
  <c r="D146" i="1" a="1"/>
  <c r="D146" i="1"/>
  <c r="D147" i="1" a="1"/>
  <c r="D147" i="1"/>
  <c r="D148" i="1" a="1"/>
  <c r="D148" i="1"/>
  <c r="D149" i="1" a="1"/>
  <c r="D149" i="1"/>
  <c r="D150" i="1" a="1"/>
  <c r="D150" i="1"/>
  <c r="D151" i="1" a="1"/>
  <c r="D151" i="1"/>
  <c r="D152" i="1" a="1"/>
  <c r="D152" i="1"/>
  <c r="D96" i="1" a="1"/>
  <c r="D96" i="1"/>
  <c r="D33" i="1" a="1"/>
  <c r="D33" i="1"/>
  <c r="D16" i="1" a="1"/>
  <c r="D16" i="1"/>
  <c r="D10" i="1" a="1"/>
  <c r="D10" i="1"/>
  <c r="D13" i="1" a="1"/>
  <c r="D13" i="1" s="1"/>
  <c r="D14" i="1" a="1"/>
  <c r="D14" i="1" s="1"/>
  <c r="D573" i="1" a="1"/>
  <c r="D573" i="1" s="1"/>
  <c r="D574" i="1" a="1"/>
  <c r="D574" i="1"/>
  <c r="D470" i="1" a="1"/>
  <c r="D470" i="1" s="1"/>
  <c r="D471" i="1" a="1"/>
  <c r="D471" i="1"/>
  <c r="D397" i="1" a="1"/>
  <c r="D397" i="1" s="1"/>
  <c r="D398" i="1" a="1"/>
  <c r="D398" i="1" s="1"/>
  <c r="D399" i="1" a="1"/>
  <c r="D399" i="1" s="1"/>
  <c r="D400" i="1" a="1"/>
  <c r="D400" i="1" s="1"/>
  <c r="D391" i="1" a="1"/>
  <c r="D391" i="1" s="1"/>
  <c r="D392" i="1" a="1"/>
  <c r="D392" i="1"/>
  <c r="D393" i="1" a="1"/>
  <c r="D393" i="1" s="1"/>
  <c r="D386" i="1" a="1"/>
  <c r="D386" i="1" s="1"/>
  <c r="D372" i="1" a="1"/>
  <c r="D372" i="1" s="1"/>
  <c r="D361" i="1" a="1"/>
  <c r="D361" i="1" s="1"/>
  <c r="D353" i="1" a="1"/>
  <c r="D353" i="1" s="1"/>
  <c r="D325" i="1" a="1"/>
  <c r="D325" i="1" s="1"/>
  <c r="D262" i="1" a="1"/>
  <c r="D262" i="1" s="1"/>
  <c r="D242" i="1" a="1"/>
  <c r="D242" i="1" s="1"/>
  <c r="D216" i="1" a="1"/>
  <c r="D216" i="1"/>
  <c r="D161" i="1" a="1"/>
  <c r="D161" i="1" s="1"/>
  <c r="D92" i="1" a="1"/>
  <c r="D92" i="1" s="1"/>
  <c r="D70" i="1" a="1"/>
  <c r="D70" i="1"/>
  <c r="D32" i="1" a="1"/>
  <c r="D32" i="1" s="1"/>
  <c r="D2" i="1" a="1"/>
  <c r="D2" i="1" s="1"/>
  <c r="K2" i="1"/>
  <c r="L2" i="1"/>
  <c r="D3" i="1" a="1"/>
  <c r="D3" i="1" s="1"/>
  <c r="D4" i="1"/>
  <c r="D5" i="1" a="1"/>
  <c r="D5" i="1" s="1"/>
  <c r="D6" i="1" a="1"/>
  <c r="D6" i="1" s="1"/>
  <c r="D7" i="1" a="1"/>
  <c r="D7" i="1" s="1"/>
  <c r="D8" i="1" a="1"/>
  <c r="D8" i="1" s="1"/>
  <c r="D9" i="1" a="1"/>
  <c r="D9" i="1" s="1"/>
  <c r="D11" i="1" a="1"/>
  <c r="D11" i="1" s="1"/>
  <c r="D12" i="1" a="1"/>
  <c r="D12" i="1" s="1"/>
  <c r="D15" i="1" a="1"/>
  <c r="D15" i="1" s="1"/>
  <c r="D17" i="1" a="1"/>
  <c r="D17" i="1" s="1"/>
  <c r="D18" i="1" a="1"/>
  <c r="D18" i="1" s="1"/>
  <c r="D19" i="1" a="1"/>
  <c r="D19" i="1" s="1"/>
  <c r="D20" i="1" a="1"/>
  <c r="D20" i="1" s="1"/>
  <c r="D21" i="1" a="1"/>
  <c r="D21" i="1" s="1"/>
  <c r="D22" i="1" a="1"/>
  <c r="D22" i="1" s="1"/>
  <c r="D23" i="1" a="1"/>
  <c r="D23" i="1" s="1"/>
  <c r="D24" i="1" a="1"/>
  <c r="D24" i="1" s="1"/>
  <c r="D25" i="1" a="1"/>
  <c r="D25" i="1" s="1"/>
  <c r="D26" i="1" a="1"/>
  <c r="D26" i="1" s="1"/>
  <c r="D27" i="1" a="1"/>
  <c r="D27" i="1" s="1"/>
  <c r="D28" i="1" a="1"/>
  <c r="D28" i="1" s="1"/>
  <c r="D29" i="1" a="1"/>
  <c r="D29" i="1" s="1"/>
  <c r="D30" i="1" a="1"/>
  <c r="D30" i="1" s="1"/>
  <c r="D31" i="1" a="1"/>
  <c r="D31" i="1" s="1"/>
  <c r="D34" i="1" a="1"/>
  <c r="D34" i="1" s="1"/>
  <c r="D35" i="1" a="1"/>
  <c r="D35" i="1" s="1"/>
  <c r="D36" i="1" a="1"/>
  <c r="D36" i="1" s="1"/>
  <c r="D37" i="1" a="1"/>
  <c r="D37" i="1" s="1"/>
  <c r="D38" i="1" a="1"/>
  <c r="D38" i="1" s="1"/>
  <c r="D39" i="1" a="1"/>
  <c r="D39" i="1" s="1"/>
  <c r="D40" i="1" a="1"/>
  <c r="D40" i="1" s="1"/>
  <c r="D41" i="1" a="1"/>
  <c r="D41" i="1" s="1"/>
  <c r="D42" i="1" a="1"/>
  <c r="D42" i="1" s="1"/>
  <c r="D43" i="1" a="1"/>
  <c r="D43" i="1" s="1"/>
  <c r="D44" i="1" a="1"/>
  <c r="D44" i="1" s="1"/>
  <c r="D45" i="1" a="1"/>
  <c r="D45" i="1" s="1"/>
  <c r="D46" i="1" a="1"/>
  <c r="D46" i="1" s="1"/>
  <c r="D47" i="1" a="1"/>
  <c r="D47" i="1" s="1"/>
  <c r="D48" i="1" a="1"/>
  <c r="D48" i="1" s="1"/>
  <c r="D49" i="1" a="1"/>
  <c r="D49" i="1" s="1"/>
  <c r="D50" i="1" a="1"/>
  <c r="D50" i="1" s="1"/>
  <c r="D51" i="1" a="1"/>
  <c r="D51" i="1" s="1"/>
  <c r="D52" i="1" a="1"/>
  <c r="D52" i="1" s="1"/>
  <c r="D53" i="1" a="1"/>
  <c r="D53" i="1" s="1"/>
  <c r="D54" i="1" a="1"/>
  <c r="D54" i="1" s="1"/>
  <c r="D55" i="1" a="1"/>
  <c r="D55" i="1" s="1"/>
  <c r="D56" i="1" a="1"/>
  <c r="D56" i="1" s="1"/>
  <c r="D57" i="1" a="1"/>
  <c r="D57" i="1" s="1"/>
  <c r="D58" i="1" a="1"/>
  <c r="D58" i="1" s="1"/>
  <c r="D59" i="1" a="1"/>
  <c r="D59" i="1" s="1"/>
  <c r="D60" i="1" a="1"/>
  <c r="D60" i="1" s="1"/>
  <c r="D61" i="1" a="1"/>
  <c r="D61" i="1" s="1"/>
  <c r="D62" i="1" a="1"/>
  <c r="D62" i="1" s="1"/>
  <c r="D63" i="1" a="1"/>
  <c r="D63" i="1" s="1"/>
  <c r="D64" i="1" a="1"/>
  <c r="D64" i="1" s="1"/>
  <c r="D65" i="1" a="1"/>
  <c r="D65" i="1" s="1"/>
  <c r="D66" i="1" a="1"/>
  <c r="D66" i="1" s="1"/>
  <c r="D67" i="1" a="1"/>
  <c r="D67" i="1" s="1"/>
  <c r="D68" i="1" a="1"/>
  <c r="D68" i="1" s="1"/>
  <c r="D69" i="1" a="1"/>
  <c r="D69" i="1" s="1"/>
  <c r="D71" i="1" a="1"/>
  <c r="D71" i="1" s="1"/>
  <c r="D72" i="1" a="1"/>
  <c r="D72" i="1" s="1"/>
  <c r="D73" i="1" a="1"/>
  <c r="D73" i="1" s="1"/>
  <c r="D74" i="1" a="1"/>
  <c r="D74" i="1" s="1"/>
  <c r="D75" i="1" a="1"/>
  <c r="D75" i="1" s="1"/>
  <c r="D76" i="1" a="1"/>
  <c r="D76" i="1" s="1"/>
  <c r="D77" i="1" a="1"/>
  <c r="D77" i="1" s="1"/>
  <c r="D78" i="1" a="1"/>
  <c r="D78" i="1" s="1"/>
  <c r="D79" i="1" a="1"/>
  <c r="D79" i="1" s="1"/>
  <c r="D80" i="1" a="1"/>
  <c r="D80" i="1" s="1"/>
  <c r="D81" i="1" a="1"/>
  <c r="D81" i="1" s="1"/>
  <c r="D82" i="1" a="1"/>
  <c r="D82" i="1" s="1"/>
  <c r="D83" i="1" a="1"/>
  <c r="D83" i="1" s="1"/>
  <c r="D84" i="1" a="1"/>
  <c r="D84" i="1" s="1"/>
  <c r="D85" i="1" a="1"/>
  <c r="D85" i="1" s="1"/>
  <c r="D86" i="1" a="1"/>
  <c r="D86" i="1" s="1"/>
  <c r="D87" i="1" a="1"/>
  <c r="D87" i="1" s="1"/>
  <c r="D88" i="1" a="1"/>
  <c r="D88" i="1" s="1"/>
  <c r="D89" i="1" a="1"/>
  <c r="D89" i="1" s="1"/>
  <c r="D90" i="1" a="1"/>
  <c r="D90" i="1" s="1"/>
  <c r="D91" i="1" a="1"/>
  <c r="D91" i="1" s="1"/>
  <c r="D93" i="1" a="1"/>
  <c r="D93" i="1" s="1"/>
  <c r="D94" i="1" a="1"/>
  <c r="D94" i="1" s="1"/>
  <c r="D95" i="1" a="1"/>
  <c r="D95" i="1" s="1"/>
  <c r="D153" i="1" a="1"/>
  <c r="D153" i="1" s="1"/>
  <c r="D154" i="1" a="1"/>
  <c r="D154" i="1" s="1"/>
  <c r="D155" i="1" a="1"/>
  <c r="D155" i="1" s="1"/>
  <c r="D156" i="1" a="1"/>
  <c r="D156" i="1" s="1"/>
  <c r="D157" i="1" a="1"/>
  <c r="D157" i="1" s="1"/>
  <c r="D158" i="1" a="1"/>
  <c r="D158" i="1" s="1"/>
  <c r="D159" i="1" a="1"/>
  <c r="D159" i="1" s="1"/>
  <c r="D160" i="1" a="1"/>
  <c r="D160" i="1" s="1"/>
  <c r="D162" i="1" a="1"/>
  <c r="D162" i="1" s="1"/>
  <c r="D163" i="1" a="1"/>
  <c r="D163" i="1" s="1"/>
  <c r="D164" i="1" a="1"/>
  <c r="D164" i="1" s="1"/>
  <c r="D165" i="1" a="1"/>
  <c r="D165" i="1" s="1"/>
  <c r="D166" i="1" a="1"/>
  <c r="D166" i="1" s="1"/>
  <c r="D167" i="1" a="1"/>
  <c r="D167" i="1" s="1"/>
  <c r="D168" i="1" a="1"/>
  <c r="D168" i="1" s="1"/>
  <c r="D169" i="1" a="1"/>
  <c r="D169" i="1" s="1"/>
  <c r="D170" i="1" a="1"/>
  <c r="D170" i="1" s="1"/>
  <c r="D171" i="1" a="1"/>
  <c r="D171" i="1" s="1"/>
  <c r="D172" i="1" a="1"/>
  <c r="D172" i="1" s="1"/>
  <c r="D173" i="1" a="1"/>
  <c r="D173" i="1" s="1"/>
  <c r="D174" i="1" a="1"/>
  <c r="D174" i="1" s="1"/>
  <c r="D175" i="1" a="1"/>
  <c r="D175" i="1" s="1"/>
  <c r="D176" i="1" a="1"/>
  <c r="D176" i="1" s="1"/>
  <c r="D177" i="1" a="1"/>
  <c r="D177" i="1" s="1"/>
  <c r="D178" i="1" a="1"/>
  <c r="D178" i="1" s="1"/>
  <c r="D179" i="1" a="1"/>
  <c r="D179" i="1" s="1"/>
  <c r="D180" i="1" a="1"/>
  <c r="D180" i="1" s="1"/>
  <c r="D181" i="1" a="1"/>
  <c r="D181" i="1" s="1"/>
  <c r="D182" i="1" a="1"/>
  <c r="D182" i="1" s="1"/>
  <c r="D183" i="1" a="1"/>
  <c r="D183" i="1" s="1"/>
  <c r="D184" i="1" a="1"/>
  <c r="D184" i="1" s="1"/>
  <c r="D185" i="1" a="1"/>
  <c r="D185" i="1" s="1"/>
  <c r="D186" i="1" a="1"/>
  <c r="D186" i="1" s="1"/>
  <c r="D187" i="1" a="1"/>
  <c r="D187" i="1" s="1"/>
  <c r="D188" i="1" a="1"/>
  <c r="D188" i="1" s="1"/>
  <c r="D189" i="1" a="1"/>
  <c r="D189" i="1" s="1"/>
  <c r="D190" i="1" a="1"/>
  <c r="D190" i="1" s="1"/>
  <c r="D191" i="1" a="1"/>
  <c r="D191" i="1" s="1"/>
  <c r="D192" i="1" a="1"/>
  <c r="D192" i="1" s="1"/>
  <c r="D193" i="1" a="1"/>
  <c r="D193" i="1" s="1"/>
  <c r="D194" i="1" a="1"/>
  <c r="D194" i="1" s="1"/>
  <c r="D195" i="1" a="1"/>
  <c r="D195" i="1" s="1"/>
  <c r="D196" i="1" a="1"/>
  <c r="D196" i="1" s="1"/>
  <c r="D197" i="1" a="1"/>
  <c r="D197" i="1" s="1"/>
  <c r="D198" i="1" a="1"/>
  <c r="D198" i="1" s="1"/>
  <c r="D199" i="1" a="1"/>
  <c r="D199" i="1" s="1"/>
  <c r="D200" i="1" a="1"/>
  <c r="D200" i="1" s="1"/>
  <c r="D201" i="1" a="1"/>
  <c r="D201" i="1" s="1"/>
  <c r="D202" i="1" a="1"/>
  <c r="D202" i="1" s="1"/>
  <c r="D203" i="1" a="1"/>
  <c r="D203" i="1" s="1"/>
  <c r="D204" i="1" a="1"/>
  <c r="D204" i="1" s="1"/>
  <c r="D205" i="1" a="1"/>
  <c r="D205" i="1" s="1"/>
  <c r="D206" i="1" a="1"/>
  <c r="D206" i="1" s="1"/>
  <c r="D207" i="1" a="1"/>
  <c r="D207" i="1" s="1"/>
  <c r="D208" i="1" a="1"/>
  <c r="D208" i="1" s="1"/>
  <c r="D209" i="1" a="1"/>
  <c r="D209" i="1" s="1"/>
  <c r="D210" i="1" a="1"/>
  <c r="D210" i="1" s="1"/>
  <c r="D211" i="1" a="1"/>
  <c r="D211" i="1" s="1"/>
  <c r="D212" i="1" a="1"/>
  <c r="D212" i="1" s="1"/>
  <c r="D213" i="1" a="1"/>
  <c r="D213" i="1" s="1"/>
  <c r="D214" i="1" a="1"/>
  <c r="D214" i="1" s="1"/>
  <c r="D215" i="1" a="1"/>
  <c r="D215" i="1" s="1"/>
  <c r="D217" i="1" a="1"/>
  <c r="D217" i="1" s="1"/>
  <c r="D218" i="1" a="1"/>
  <c r="D218" i="1" s="1"/>
  <c r="D219" i="1" a="1"/>
  <c r="D219" i="1" s="1"/>
  <c r="D220" i="1" a="1"/>
  <c r="D220" i="1" s="1"/>
  <c r="D221" i="1" a="1"/>
  <c r="D221" i="1" s="1"/>
  <c r="D222" i="1" a="1"/>
  <c r="D222" i="1" s="1"/>
  <c r="D223" i="1" a="1"/>
  <c r="D223" i="1" s="1"/>
  <c r="D224" i="1" a="1"/>
  <c r="D224" i="1" s="1"/>
  <c r="D225" i="1" a="1"/>
  <c r="D225" i="1" s="1"/>
  <c r="D226" i="1" a="1"/>
  <c r="D226" i="1" s="1"/>
  <c r="D227" i="1" a="1"/>
  <c r="D227" i="1" s="1"/>
  <c r="D228" i="1" a="1"/>
  <c r="D228" i="1" s="1"/>
  <c r="D229" i="1" a="1"/>
  <c r="D229" i="1" s="1"/>
  <c r="D230" i="1" a="1"/>
  <c r="D230" i="1" s="1"/>
  <c r="D231" i="1" a="1"/>
  <c r="D231" i="1" s="1"/>
  <c r="D232" i="1" a="1"/>
  <c r="D232" i="1" s="1"/>
  <c r="D233" i="1" a="1"/>
  <c r="D233" i="1" s="1"/>
  <c r="D234" i="1" a="1"/>
  <c r="D234" i="1" s="1"/>
  <c r="D235" i="1" a="1"/>
  <c r="D235" i="1" s="1"/>
  <c r="D236" i="1" a="1"/>
  <c r="D236" i="1" s="1"/>
  <c r="D237" i="1" a="1"/>
  <c r="D237" i="1" s="1"/>
  <c r="D238" i="1" a="1"/>
  <c r="D238" i="1" s="1"/>
  <c r="D239" i="1" a="1"/>
  <c r="D239" i="1" s="1"/>
  <c r="D240" i="1" a="1"/>
  <c r="D240" i="1" s="1"/>
  <c r="D241" i="1" a="1"/>
  <c r="D241" i="1" s="1"/>
  <c r="D243" i="1" a="1"/>
  <c r="D243" i="1" s="1"/>
  <c r="D244" i="1" a="1"/>
  <c r="D244" i="1" s="1"/>
  <c r="D245" i="1" a="1"/>
  <c r="D245" i="1" s="1"/>
  <c r="D246" i="1" a="1"/>
  <c r="D246" i="1" s="1"/>
  <c r="D247" i="1" a="1"/>
  <c r="D247" i="1" s="1"/>
  <c r="D248" i="1" a="1"/>
  <c r="D248" i="1" s="1"/>
  <c r="D249" i="1" a="1"/>
  <c r="D249" i="1" s="1"/>
  <c r="D250" i="1" a="1"/>
  <c r="D250" i="1" s="1"/>
  <c r="D251" i="1" a="1"/>
  <c r="D251" i="1" s="1"/>
  <c r="D252" i="1" a="1"/>
  <c r="D252" i="1" s="1"/>
  <c r="D253" i="1" a="1"/>
  <c r="D253" i="1" s="1"/>
  <c r="D254" i="1" a="1"/>
  <c r="D254" i="1" s="1"/>
  <c r="D255" i="1" a="1"/>
  <c r="D255" i="1" s="1"/>
  <c r="D256" i="1" a="1"/>
  <c r="D256" i="1" s="1"/>
  <c r="D257" i="1" a="1"/>
  <c r="D257" i="1" s="1"/>
  <c r="D258" i="1" a="1"/>
  <c r="D258" i="1" s="1"/>
  <c r="D259" i="1" a="1"/>
  <c r="D259" i="1" s="1"/>
  <c r="D260" i="1" a="1"/>
  <c r="D260" i="1" s="1"/>
  <c r="D261" i="1" a="1"/>
  <c r="D261" i="1" s="1"/>
  <c r="D263" i="1" a="1"/>
  <c r="D263" i="1" s="1"/>
  <c r="D264" i="1" a="1"/>
  <c r="D264" i="1" s="1"/>
  <c r="D265" i="1" a="1"/>
  <c r="D265" i="1" s="1"/>
  <c r="D266" i="1" a="1"/>
  <c r="D266" i="1" s="1"/>
  <c r="D267" i="1" a="1"/>
  <c r="D267" i="1" s="1"/>
  <c r="D268" i="1" a="1"/>
  <c r="D268" i="1" s="1"/>
  <c r="D269" i="1" a="1"/>
  <c r="D269" i="1" s="1"/>
  <c r="D270" i="1" a="1"/>
  <c r="D270" i="1" s="1"/>
  <c r="D271" i="1" a="1"/>
  <c r="D271" i="1" s="1"/>
  <c r="D272" i="1" a="1"/>
  <c r="D272" i="1" s="1"/>
  <c r="D273" i="1" a="1"/>
  <c r="D273" i="1" s="1"/>
  <c r="D274" i="1" a="1"/>
  <c r="D274" i="1" s="1"/>
  <c r="D275" i="1" a="1"/>
  <c r="D275" i="1" s="1"/>
  <c r="D276" i="1" a="1"/>
  <c r="D276" i="1" s="1"/>
  <c r="D277" i="1" a="1"/>
  <c r="D277" i="1" s="1"/>
  <c r="D278" i="1" a="1"/>
  <c r="D278" i="1" s="1"/>
  <c r="D279" i="1" a="1"/>
  <c r="D279" i="1" s="1"/>
  <c r="D280" i="1" a="1"/>
  <c r="D280" i="1" s="1"/>
  <c r="D281" i="1" a="1"/>
  <c r="D281" i="1" s="1"/>
  <c r="D282" i="1" a="1"/>
  <c r="D282" i="1" s="1"/>
  <c r="D283" i="1" a="1"/>
  <c r="D283" i="1" s="1"/>
  <c r="D284" i="1" a="1"/>
  <c r="D284" i="1" s="1"/>
  <c r="D285" i="1" a="1"/>
  <c r="D285" i="1" s="1"/>
  <c r="D286" i="1" a="1"/>
  <c r="D286" i="1" s="1"/>
  <c r="D287" i="1" a="1"/>
  <c r="D287" i="1" s="1"/>
  <c r="D288" i="1" a="1"/>
  <c r="D288" i="1" s="1"/>
  <c r="D289" i="1" a="1"/>
  <c r="D289" i="1" s="1"/>
  <c r="D290" i="1" a="1"/>
  <c r="D290" i="1" s="1"/>
  <c r="D291" i="1" a="1"/>
  <c r="D291" i="1" s="1"/>
  <c r="D292" i="1" a="1"/>
  <c r="D292" i="1" s="1"/>
  <c r="D293" i="1" a="1"/>
  <c r="D293" i="1" s="1"/>
  <c r="D294" i="1" a="1"/>
  <c r="D294" i="1" s="1"/>
  <c r="D295" i="1" a="1"/>
  <c r="D295" i="1" s="1"/>
  <c r="D296" i="1" a="1"/>
  <c r="D296" i="1" s="1"/>
  <c r="D297" i="1" a="1"/>
  <c r="D297" i="1" s="1"/>
  <c r="D298" i="1" a="1"/>
  <c r="D298" i="1" s="1"/>
  <c r="D299" i="1" a="1"/>
  <c r="D299" i="1" s="1"/>
  <c r="D300" i="1" a="1"/>
  <c r="D300" i="1" s="1"/>
  <c r="D301" i="1" a="1"/>
  <c r="D301" i="1" s="1"/>
  <c r="D302" i="1" a="1"/>
  <c r="D302" i="1" s="1"/>
  <c r="D303" i="1" a="1"/>
  <c r="D303" i="1" s="1"/>
  <c r="D304" i="1" a="1"/>
  <c r="D304" i="1" s="1"/>
  <c r="D305" i="1" a="1"/>
  <c r="D305" i="1" s="1"/>
  <c r="D306" i="1" a="1"/>
  <c r="D306" i="1" s="1"/>
  <c r="D307" i="1" a="1"/>
  <c r="D307" i="1" s="1"/>
  <c r="D308" i="1" a="1"/>
  <c r="D308" i="1" s="1"/>
  <c r="D309" i="1" a="1"/>
  <c r="D309" i="1" s="1"/>
  <c r="D310" i="1" a="1"/>
  <c r="D310" i="1" s="1"/>
  <c r="D311" i="1" a="1"/>
  <c r="D311" i="1" s="1"/>
  <c r="D312" i="1" a="1"/>
  <c r="D312" i="1" s="1"/>
  <c r="D313" i="1" a="1"/>
  <c r="D313" i="1" s="1"/>
  <c r="D314" i="1" a="1"/>
  <c r="D314" i="1" s="1"/>
  <c r="D315" i="1" a="1"/>
  <c r="D315" i="1" s="1"/>
  <c r="D316" i="1" a="1"/>
  <c r="D316" i="1" s="1"/>
  <c r="D317" i="1" a="1"/>
  <c r="D317" i="1" s="1"/>
  <c r="D318" i="1" a="1"/>
  <c r="D318" i="1" s="1"/>
  <c r="D319" i="1" a="1"/>
  <c r="D319" i="1" s="1"/>
  <c r="D320" i="1" a="1"/>
  <c r="D320" i="1" s="1"/>
  <c r="D321" i="1" a="1"/>
  <c r="D321" i="1" s="1"/>
  <c r="D322" i="1"/>
  <c r="D323" i="1" a="1"/>
  <c r="D323" i="1" s="1"/>
  <c r="D324" i="1" a="1"/>
  <c r="D324" i="1" s="1"/>
  <c r="D326" i="1" a="1"/>
  <c r="D326" i="1" s="1"/>
  <c r="D327" i="1" a="1"/>
  <c r="D327" i="1" s="1"/>
  <c r="D328" i="1" a="1"/>
  <c r="D328" i="1" s="1"/>
  <c r="D329" i="1"/>
  <c r="D330" i="1" a="1"/>
  <c r="D330" i="1" s="1"/>
  <c r="D331" i="1" a="1"/>
  <c r="D331" i="1"/>
  <c r="D332" i="1" a="1"/>
  <c r="D332" i="1" s="1"/>
  <c r="D333" i="1" a="1"/>
  <c r="D333" i="1" s="1"/>
  <c r="D334" i="1" a="1"/>
  <c r="D334" i="1" s="1"/>
  <c r="D335" i="1" a="1"/>
  <c r="D335" i="1"/>
  <c r="D336" i="1" a="1"/>
  <c r="D336" i="1" s="1"/>
  <c r="D337" i="1" a="1"/>
  <c r="D337" i="1"/>
  <c r="D338" i="1" a="1"/>
  <c r="D338" i="1"/>
  <c r="D339" i="1" a="1"/>
  <c r="D339" i="1" s="1"/>
  <c r="D340" i="1" a="1"/>
  <c r="D340" i="1" s="1"/>
  <c r="D341" i="1" a="1"/>
  <c r="D341" i="1" s="1"/>
  <c r="D342" i="1" a="1"/>
  <c r="D342" i="1" s="1"/>
  <c r="D343" i="1" a="1"/>
  <c r="D343" i="1" s="1"/>
  <c r="D344" i="1" a="1"/>
  <c r="D344" i="1"/>
  <c r="D345" i="1" a="1"/>
  <c r="D345" i="1"/>
  <c r="D346" i="1" a="1"/>
  <c r="D346" i="1" s="1"/>
  <c r="D347" i="1" a="1"/>
  <c r="D347" i="1"/>
  <c r="D348" i="1" a="1"/>
  <c r="D348" i="1" s="1"/>
  <c r="D349" i="1" a="1"/>
  <c r="D349" i="1" s="1"/>
  <c r="D350" i="1" a="1"/>
  <c r="D350" i="1" s="1"/>
  <c r="D351" i="1" a="1"/>
  <c r="D351" i="1"/>
  <c r="D352" i="1" a="1"/>
  <c r="D352" i="1" s="1"/>
  <c r="D354" i="1" a="1"/>
  <c r="D354" i="1"/>
  <c r="D355" i="1" a="1"/>
  <c r="D355" i="1" s="1"/>
  <c r="D356" i="1" a="1"/>
  <c r="D356" i="1" s="1"/>
  <c r="D357" i="1" a="1"/>
  <c r="D357" i="1"/>
  <c r="D358" i="1" a="1"/>
  <c r="D358" i="1" s="1"/>
  <c r="D359" i="1" a="1"/>
  <c r="D359" i="1" s="1"/>
  <c r="D360" i="1" a="1"/>
  <c r="D360" i="1"/>
  <c r="D362" i="1" a="1"/>
  <c r="D362" i="1" s="1"/>
  <c r="D363" i="1" a="1"/>
  <c r="D363" i="1" s="1"/>
  <c r="D364" i="1" a="1"/>
  <c r="D364" i="1" s="1"/>
  <c r="D365" i="1" a="1"/>
  <c r="D365" i="1"/>
  <c r="D366" i="1" a="1"/>
  <c r="D366" i="1" s="1"/>
  <c r="D367" i="1" a="1"/>
  <c r="D367" i="1"/>
  <c r="D368" i="1" a="1"/>
  <c r="D368" i="1" s="1"/>
  <c r="D369" i="1" a="1"/>
  <c r="D369" i="1" s="1"/>
  <c r="D370" i="1" a="1"/>
  <c r="D370" i="1"/>
  <c r="D371" i="1" a="1"/>
  <c r="D371" i="1"/>
  <c r="D373" i="1" a="1"/>
  <c r="D373" i="1" s="1"/>
  <c r="D374" i="1" a="1"/>
  <c r="D374" i="1"/>
  <c r="D375" i="1" a="1"/>
  <c r="D375" i="1" s="1"/>
  <c r="D376" i="1" a="1"/>
  <c r="D376" i="1" s="1"/>
  <c r="D377" i="1" a="1"/>
  <c r="D377" i="1" s="1"/>
  <c r="D378" i="1" a="1"/>
  <c r="D378" i="1"/>
  <c r="D379" i="1" a="1"/>
  <c r="D379" i="1" s="1"/>
  <c r="D380" i="1" a="1"/>
  <c r="D380" i="1"/>
  <c r="D381" i="1" a="1"/>
  <c r="D381" i="1" s="1"/>
  <c r="D382" i="1" a="1"/>
  <c r="D382" i="1" s="1"/>
  <c r="D383" i="1" a="1"/>
  <c r="D383" i="1"/>
  <c r="D384" i="1" a="1"/>
  <c r="D384" i="1" s="1"/>
  <c r="D385" i="1" a="1"/>
  <c r="D385" i="1" s="1"/>
  <c r="D387" i="1" a="1"/>
  <c r="D387" i="1"/>
  <c r="D388" i="1" a="1"/>
  <c r="D388" i="1" s="1"/>
  <c r="D389" i="1" a="1"/>
  <c r="D389" i="1" s="1"/>
  <c r="D390" i="1" a="1"/>
  <c r="D390" i="1" s="1"/>
  <c r="D394" i="1" a="1"/>
  <c r="D394" i="1" s="1"/>
  <c r="D395" i="1" a="1"/>
  <c r="D395" i="1"/>
  <c r="D396" i="1" a="1"/>
  <c r="D396" i="1" s="1"/>
  <c r="D401" i="1" a="1"/>
  <c r="D401" i="1" s="1"/>
  <c r="D402" i="1" a="1"/>
  <c r="D402" i="1"/>
  <c r="D403" i="1" a="1"/>
  <c r="D403" i="1" s="1"/>
  <c r="D404" i="1" a="1"/>
  <c r="D404" i="1" s="1"/>
  <c r="D405" i="1" a="1"/>
  <c r="D405" i="1" s="1"/>
  <c r="D406" i="1" a="1"/>
  <c r="D406" i="1"/>
  <c r="D407" i="1" a="1"/>
  <c r="D407" i="1" s="1"/>
  <c r="D408" i="1" a="1"/>
  <c r="D408" i="1"/>
  <c r="D409" i="1" a="1"/>
  <c r="D409" i="1" s="1"/>
  <c r="D410" i="1" a="1"/>
  <c r="D410" i="1" s="1"/>
  <c r="D411" i="1" a="1"/>
  <c r="D411" i="1"/>
  <c r="D412" i="1" a="1"/>
  <c r="D412" i="1"/>
  <c r="D413" i="1" a="1"/>
  <c r="D413" i="1" s="1"/>
  <c r="D414" i="1" a="1"/>
  <c r="D414" i="1"/>
  <c r="D415" i="1" a="1"/>
  <c r="D415" i="1" s="1"/>
  <c r="D416" i="1" a="1"/>
  <c r="D416" i="1" s="1"/>
  <c r="D417" i="1" a="1"/>
  <c r="D417" i="1" s="1"/>
  <c r="D418" i="1" a="1"/>
  <c r="D418" i="1"/>
  <c r="D419" i="1" a="1"/>
  <c r="D419" i="1" s="1"/>
  <c r="D420" i="1" a="1"/>
  <c r="D420" i="1" s="1"/>
  <c r="D421" i="1" a="1"/>
  <c r="D421" i="1" s="1"/>
  <c r="D422" i="1" a="1"/>
  <c r="D422" i="1" s="1"/>
  <c r="D423" i="1" a="1"/>
  <c r="D423" i="1"/>
  <c r="D424" i="1" a="1"/>
  <c r="D424" i="1"/>
  <c r="D425" i="1" a="1"/>
  <c r="D425" i="1" s="1"/>
  <c r="D426" i="1" a="1"/>
  <c r="D426" i="1"/>
  <c r="D427" i="1" a="1"/>
  <c r="D427" i="1" s="1"/>
  <c r="D428" i="1" a="1"/>
  <c r="D428" i="1" s="1"/>
  <c r="D429" i="1" a="1"/>
  <c r="D429" i="1" s="1"/>
  <c r="D430" i="1" a="1"/>
  <c r="D430" i="1"/>
  <c r="D431" i="1" a="1"/>
  <c r="D431" i="1" s="1"/>
  <c r="D432" i="1" a="1"/>
  <c r="D432" i="1" s="1"/>
  <c r="D433" i="1" a="1"/>
  <c r="D433" i="1" s="1"/>
  <c r="D434" i="1" a="1"/>
  <c r="D434" i="1" s="1"/>
  <c r="D435" i="1" a="1"/>
  <c r="D435" i="1"/>
  <c r="D436" i="1" a="1"/>
  <c r="D436" i="1" s="1"/>
  <c r="D437" i="1" a="1"/>
  <c r="D437" i="1" s="1"/>
  <c r="D438" i="1" a="1"/>
  <c r="D438" i="1"/>
  <c r="D439" i="1" a="1"/>
  <c r="D439" i="1" s="1"/>
  <c r="D440" i="1" a="1"/>
  <c r="D440" i="1" s="1"/>
  <c r="D441" i="1" a="1"/>
  <c r="D441" i="1" s="1"/>
  <c r="D442" i="1" a="1"/>
  <c r="D442" i="1"/>
  <c r="D443" i="1" a="1"/>
  <c r="D443" i="1" s="1"/>
  <c r="D444" i="1" a="1"/>
  <c r="D444" i="1"/>
  <c r="D445" i="1" a="1"/>
  <c r="D445" i="1" s="1"/>
  <c r="D446" i="1" a="1"/>
  <c r="D446" i="1" s="1"/>
  <c r="D447" i="1" a="1"/>
  <c r="D447" i="1"/>
  <c r="D448" i="1" a="1"/>
  <c r="D448" i="1"/>
  <c r="D449" i="1" a="1"/>
  <c r="D449" i="1" s="1"/>
  <c r="D450" i="1" a="1"/>
  <c r="D450" i="1"/>
  <c r="D451" i="1" a="1"/>
  <c r="D451" i="1" s="1"/>
  <c r="D452" i="1" a="1"/>
  <c r="D452" i="1" s="1"/>
  <c r="D453" i="1" a="1"/>
  <c r="D453" i="1" s="1"/>
  <c r="D454" i="1" a="1"/>
  <c r="D454" i="1"/>
  <c r="D455" i="1" a="1"/>
  <c r="D455" i="1" s="1"/>
  <c r="D456" i="1" a="1"/>
  <c r="D456" i="1"/>
  <c r="D457" i="1" a="1"/>
  <c r="D457" i="1" s="1"/>
  <c r="D458" i="1" a="1"/>
  <c r="D458" i="1" s="1"/>
  <c r="D459" i="1" a="1"/>
  <c r="D459" i="1"/>
  <c r="D460" i="1" a="1"/>
  <c r="D460" i="1"/>
  <c r="D461" i="1" a="1"/>
  <c r="D461" i="1" s="1"/>
  <c r="D462" i="1" a="1"/>
  <c r="D462" i="1"/>
  <c r="D463" i="1" a="1"/>
  <c r="D463" i="1" s="1"/>
  <c r="D464" i="1" a="1"/>
  <c r="D464" i="1" s="1"/>
  <c r="D465" i="1" a="1"/>
  <c r="D465" i="1" s="1"/>
  <c r="D466" i="1" a="1"/>
  <c r="D466" i="1" s="1"/>
  <c r="D467" i="1" a="1"/>
  <c r="D467" i="1" s="1"/>
  <c r="D468" i="1" a="1"/>
  <c r="D468" i="1"/>
  <c r="D469" i="1" a="1"/>
  <c r="D469" i="1" s="1"/>
  <c r="D472" i="1" a="1"/>
  <c r="D472" i="1"/>
  <c r="D473" i="1" a="1"/>
  <c r="D473" i="1"/>
  <c r="D474" i="1" a="1"/>
  <c r="D474" i="1" s="1"/>
  <c r="D475" i="1" a="1"/>
  <c r="D475" i="1" s="1"/>
  <c r="D476" i="1" a="1"/>
  <c r="D476" i="1" s="1"/>
  <c r="D477" i="1" a="1"/>
  <c r="D477" i="1" s="1"/>
  <c r="D478" i="1" a="1"/>
  <c r="D478" i="1" s="1"/>
  <c r="D479" i="1" a="1"/>
  <c r="D479" i="1"/>
  <c r="D480" i="1" a="1"/>
  <c r="D480" i="1" s="1"/>
  <c r="D481" i="1" a="1"/>
  <c r="D481" i="1"/>
  <c r="D482" i="1" a="1"/>
  <c r="D482" i="1" s="1"/>
  <c r="D483" i="1" a="1"/>
  <c r="D483" i="1" s="1"/>
  <c r="D484" i="1" a="1"/>
  <c r="D484" i="1" s="1"/>
  <c r="D485" i="1" a="1"/>
  <c r="D485" i="1"/>
  <c r="D486" i="1" a="1"/>
  <c r="D486" i="1" s="1"/>
  <c r="D487" i="1" a="1"/>
  <c r="D487" i="1"/>
  <c r="D488" i="1" a="1"/>
  <c r="D488" i="1" s="1"/>
  <c r="D489" i="1" a="1"/>
  <c r="D489" i="1" s="1"/>
  <c r="D490" i="1" a="1"/>
  <c r="D490" i="1" s="1"/>
  <c r="D491" i="1" a="1"/>
  <c r="D491" i="1" s="1"/>
  <c r="D492" i="1" a="1"/>
  <c r="D492" i="1" s="1"/>
  <c r="D493" i="1" a="1"/>
  <c r="D493" i="1"/>
  <c r="D494" i="1" a="1"/>
  <c r="D494" i="1" s="1"/>
  <c r="D495" i="1" a="1"/>
  <c r="D495" i="1" s="1"/>
  <c r="D496" i="1" a="1"/>
  <c r="D496" i="1"/>
  <c r="D497" i="1" a="1"/>
  <c r="D497" i="1"/>
  <c r="D498" i="1" a="1"/>
  <c r="D498" i="1" s="1"/>
  <c r="D499" i="1" a="1"/>
  <c r="D499" i="1" s="1"/>
  <c r="D500" i="1" a="1"/>
  <c r="D500" i="1" s="1"/>
  <c r="D501" i="1" a="1"/>
  <c r="D501" i="1" s="1"/>
  <c r="D502" i="1" a="1"/>
  <c r="D502" i="1" s="1"/>
  <c r="D503" i="1" a="1"/>
  <c r="D503" i="1"/>
  <c r="D504" i="1" a="1"/>
  <c r="D504" i="1" s="1"/>
  <c r="D505" i="1" a="1"/>
  <c r="D505" i="1"/>
  <c r="D506" i="1" a="1"/>
  <c r="D506" i="1" s="1"/>
  <c r="D507" i="1" a="1"/>
  <c r="D507" i="1" s="1"/>
  <c r="D508" i="1" a="1"/>
  <c r="D508" i="1" s="1"/>
  <c r="D509" i="1" a="1"/>
  <c r="D509" i="1" s="1"/>
  <c r="D510" i="1" a="1"/>
  <c r="D510" i="1" s="1"/>
  <c r="D511" i="1" a="1"/>
  <c r="D511" i="1"/>
  <c r="D512" i="1" a="1"/>
  <c r="D512" i="1" s="1"/>
  <c r="D513" i="1" a="1"/>
  <c r="D513" i="1" s="1"/>
  <c r="D514" i="1" a="1"/>
  <c r="D514" i="1" s="1"/>
  <c r="D515" i="1" a="1"/>
  <c r="D515" i="1"/>
  <c r="D516" i="1" a="1"/>
  <c r="D516" i="1" s="1"/>
  <c r="D517" i="1" a="1"/>
  <c r="D517" i="1" s="1"/>
  <c r="D518" i="1" a="1"/>
  <c r="D518" i="1" s="1"/>
  <c r="D519" i="1" a="1"/>
  <c r="D519" i="1" s="1"/>
  <c r="D520" i="1" a="1"/>
  <c r="D520" i="1"/>
  <c r="D521" i="1" a="1"/>
  <c r="D521" i="1"/>
  <c r="D522" i="1" a="1"/>
  <c r="D522" i="1" s="1"/>
  <c r="D523" i="1" a="1"/>
  <c r="D523" i="1"/>
  <c r="D524" i="1" a="1"/>
  <c r="D524" i="1" s="1"/>
  <c r="D525" i="1" a="1"/>
  <c r="D525" i="1" s="1"/>
  <c r="D526" i="1" a="1"/>
  <c r="D526" i="1" s="1"/>
  <c r="D527" i="1" a="1"/>
  <c r="D527" i="1" s="1"/>
  <c r="D528" i="1" a="1"/>
  <c r="D528" i="1" s="1"/>
  <c r="D529" i="1" a="1"/>
  <c r="D529" i="1"/>
  <c r="D530" i="1" a="1"/>
  <c r="D530" i="1" s="1"/>
  <c r="D531" i="1" a="1"/>
  <c r="D531" i="1" s="1"/>
  <c r="D532" i="1" a="1"/>
  <c r="D532" i="1"/>
  <c r="D533" i="1" a="1"/>
  <c r="D533" i="1"/>
  <c r="D534" i="1" a="1"/>
  <c r="D534" i="1" s="1"/>
  <c r="D535" i="1" a="1"/>
  <c r="D535" i="1" s="1"/>
  <c r="D536" i="1" a="1"/>
  <c r="D536" i="1" s="1"/>
  <c r="D537" i="1" a="1"/>
  <c r="D537" i="1" s="1"/>
  <c r="D538" i="1" a="1"/>
  <c r="D538" i="1" s="1"/>
  <c r="D539" i="1" a="1"/>
  <c r="D539" i="1"/>
  <c r="D540" i="1" a="1"/>
  <c r="D540" i="1" s="1"/>
  <c r="D541" i="1" a="1"/>
  <c r="D541" i="1"/>
  <c r="D542" i="1" a="1"/>
  <c r="D542" i="1" s="1"/>
  <c r="D543" i="1" a="1"/>
  <c r="D543" i="1" s="1"/>
  <c r="D544" i="1" a="1"/>
  <c r="D544" i="1" s="1"/>
  <c r="D545" i="1" a="1"/>
  <c r="D545" i="1"/>
  <c r="D546" i="1" a="1"/>
  <c r="D546" i="1" s="1"/>
  <c r="D547" i="1" a="1"/>
  <c r="D547" i="1"/>
  <c r="D548" i="1" a="1"/>
  <c r="D548" i="1" s="1"/>
  <c r="D549" i="1" a="1"/>
  <c r="D549" i="1" s="1"/>
  <c r="D550" i="1" a="1"/>
  <c r="D550" i="1" s="1"/>
  <c r="D551" i="1" a="1"/>
  <c r="D551" i="1" s="1"/>
  <c r="D552" i="1" a="1"/>
  <c r="D552" i="1" s="1"/>
  <c r="D553" i="1" a="1"/>
  <c r="D553" i="1"/>
  <c r="D554" i="1" a="1"/>
  <c r="D554" i="1" s="1"/>
  <c r="D555" i="1" a="1"/>
  <c r="D555" i="1" s="1"/>
  <c r="D556" i="1" a="1"/>
  <c r="D556" i="1"/>
  <c r="D557" i="1" a="1"/>
  <c r="D557" i="1"/>
  <c r="D558" i="1" a="1"/>
  <c r="D558" i="1" s="1"/>
  <c r="D559" i="1" a="1"/>
  <c r="D559" i="1" s="1"/>
  <c r="D560" i="1" a="1"/>
  <c r="D560" i="1" s="1"/>
  <c r="D561" i="1" a="1"/>
  <c r="D561" i="1" s="1"/>
  <c r="D562" i="1" a="1"/>
  <c r="D562" i="1" s="1"/>
  <c r="D563" i="1" a="1"/>
  <c r="D563" i="1"/>
  <c r="D564" i="1" a="1"/>
  <c r="D564" i="1" s="1"/>
  <c r="D565" i="1" a="1"/>
  <c r="D565" i="1"/>
  <c r="D566" i="1" a="1"/>
  <c r="D566" i="1" s="1"/>
  <c r="D567" i="1" a="1"/>
  <c r="D567" i="1" s="1"/>
  <c r="D568" i="1" a="1"/>
  <c r="D568" i="1" s="1"/>
  <c r="D569" i="1" a="1"/>
  <c r="D569" i="1" s="1"/>
  <c r="D570" i="1" a="1"/>
  <c r="D570" i="1" s="1"/>
  <c r="D571" i="1" a="1"/>
  <c r="D571" i="1"/>
  <c r="D572" i="1" a="1"/>
  <c r="D572" i="1" s="1"/>
  <c r="D575" i="1" a="1"/>
  <c r="D575" i="1" s="1"/>
  <c r="D576" i="1" a="1"/>
  <c r="D576" i="1"/>
  <c r="D577" i="1" a="1"/>
  <c r="D577" i="1" s="1"/>
  <c r="D578" i="1" a="1"/>
  <c r="D578" i="1" s="1"/>
  <c r="D579" i="1" a="1"/>
  <c r="D579" i="1" s="1"/>
  <c r="D580" i="1" a="1"/>
  <c r="D580" i="1" s="1"/>
  <c r="D581" i="1" a="1"/>
  <c r="D581" i="1"/>
  <c r="D582" i="1" a="1"/>
  <c r="D582" i="1"/>
  <c r="D583" i="1" a="1"/>
  <c r="D583" i="1" s="1"/>
  <c r="D584" i="1" a="1"/>
  <c r="D584" i="1"/>
  <c r="D585" i="1" a="1"/>
  <c r="D585" i="1" s="1"/>
  <c r="D586" i="1" a="1"/>
  <c r="D586" i="1" s="1"/>
  <c r="D587" i="1" a="1"/>
  <c r="D587" i="1" s="1"/>
  <c r="D588" i="1" a="1"/>
  <c r="D588" i="1"/>
  <c r="D589" i="1" a="1"/>
  <c r="D589" i="1" s="1"/>
  <c r="D590" i="1" a="1"/>
  <c r="D590" i="1"/>
  <c r="D591" i="1" a="1"/>
  <c r="D591" i="1" s="1"/>
  <c r="D592" i="1" a="1"/>
  <c r="D592" i="1" s="1"/>
  <c r="D593" i="1" a="1"/>
  <c r="D593" i="1"/>
  <c r="D594" i="1" a="1"/>
  <c r="D594" i="1"/>
  <c r="D595" i="1" a="1"/>
  <c r="D595" i="1" s="1"/>
  <c r="D596" i="1" a="1"/>
  <c r="D596" i="1"/>
  <c r="D597" i="1" a="1"/>
  <c r="D597" i="1" s="1"/>
  <c r="D598" i="1" a="1"/>
  <c r="D598" i="1"/>
  <c r="D599" i="1" a="1"/>
  <c r="D599" i="1"/>
  <c r="D56" i="2"/>
  <c r="D58" i="2"/>
  <c r="D57" i="2"/>
  <c r="D55" i="2"/>
  <c r="D54" i="2"/>
  <c r="D53" i="2"/>
  <c r="D52" i="2"/>
  <c r="D51" i="2"/>
  <c r="D50" i="2"/>
  <c r="D49" i="2"/>
  <c r="D48" i="2"/>
  <c r="D47" i="2"/>
  <c r="C47" i="2"/>
  <c r="C48" i="2"/>
  <c r="C49" i="2"/>
  <c r="C50" i="2"/>
  <c r="C51" i="2"/>
  <c r="C52" i="2"/>
  <c r="C53" i="2"/>
  <c r="C54" i="2"/>
  <c r="C55" i="2"/>
  <c r="C56" i="2"/>
  <c r="C57" i="2"/>
  <c r="C58" i="2"/>
  <c r="B56" i="2"/>
  <c r="B57" i="2"/>
  <c r="B58" i="2"/>
  <c r="B55" i="2"/>
  <c r="B54" i="2"/>
  <c r="B53" i="2"/>
  <c r="B52" i="2"/>
  <c r="B51" i="2"/>
  <c r="B50" i="2"/>
  <c r="B49" i="2"/>
  <c r="B48" i="2"/>
  <c r="B47" i="2"/>
  <c r="N2" i="1" l="1"/>
  <c r="D61" i="2"/>
  <c r="C61" i="2"/>
  <c r="L3" i="1"/>
  <c r="D603" i="1" a="1"/>
  <c r="D603" i="1" s="1"/>
  <c r="D602" i="1" a="1"/>
  <c r="D602" i="1" s="1"/>
  <c r="D601" i="1" a="1"/>
  <c r="D601" i="1" s="1"/>
  <c r="D600" i="1" a="1"/>
  <c r="D600" i="1" s="1"/>
  <c r="B41" i="3" l="1"/>
  <c r="K3" i="1"/>
  <c r="G55" i="2"/>
  <c r="G54" i="2"/>
  <c r="G53" i="2"/>
  <c r="G52" i="2"/>
  <c r="G51" i="2"/>
  <c r="G50" i="2"/>
  <c r="G49" i="2"/>
  <c r="G48" i="2"/>
  <c r="G47" i="2"/>
  <c r="E56" i="2" l="1"/>
  <c r="E57" i="2"/>
  <c r="E61" i="2" s="1"/>
  <c r="E58" i="2"/>
  <c r="E48" i="2"/>
  <c r="E49" i="2"/>
  <c r="E50" i="2"/>
  <c r="E51" i="2"/>
  <c r="E52" i="2"/>
  <c r="E53" i="2"/>
  <c r="E54" i="2"/>
  <c r="E55" i="2"/>
  <c r="E47" i="2"/>
  <c r="B61" i="2" l="1"/>
  <c r="G61" i="2"/>
  <c r="A3" i="1" l="1"/>
  <c r="A4" i="1" l="1"/>
  <c r="B54" i="3"/>
  <c r="A5" i="1" l="1"/>
  <c r="B53" i="3"/>
  <c r="B50" i="3"/>
  <c r="B51" i="3"/>
  <c r="B52" i="3"/>
  <c r="B49" i="3"/>
  <c r="B48" i="3"/>
  <c r="A6" i="1" l="1"/>
  <c r="A7" i="1" s="1"/>
  <c r="A8" i="1" s="1"/>
  <c r="A9" i="1" s="1"/>
  <c r="A10" i="1" s="1"/>
  <c r="A11" i="1" s="1"/>
  <c r="A12" i="1" s="1"/>
  <c r="A13" i="1" s="1"/>
  <c r="A16" i="1"/>
  <c r="A17" i="1" l="1"/>
  <c r="A46" i="3"/>
  <c r="A45" i="3"/>
  <c r="A18" i="1" l="1"/>
  <c r="A19" i="1" s="1"/>
  <c r="A20" i="1" s="1"/>
  <c r="A21" i="1" s="1"/>
  <c r="A22" i="1" s="1"/>
  <c r="A23" i="1" s="1"/>
  <c r="A24" i="1" s="1"/>
  <c r="A25" i="1" s="1"/>
  <c r="A26" i="1" s="1"/>
  <c r="A27" i="1" s="1"/>
  <c r="A28" i="1" s="1"/>
  <c r="A29" i="1" s="1"/>
  <c r="A30" i="1" s="1"/>
  <c r="A31" i="1" s="1"/>
  <c r="A34" i="1" s="1"/>
  <c r="A35" i="1" s="1"/>
  <c r="A36" i="1" s="1"/>
  <c r="A37" i="1" s="1"/>
  <c r="A38" i="1" s="1"/>
  <c r="A39" i="1" s="1"/>
  <c r="A40" i="1" s="1"/>
  <c r="A41" i="1" s="1"/>
  <c r="A42" i="1" s="1"/>
  <c r="A43" i="1" s="1"/>
  <c r="A44" i="1" s="1"/>
  <c r="A45"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c r="F61" i="2"/>
  <c r="A123" i="1" l="1"/>
  <c r="A124" i="1" l="1"/>
  <c r="A125" i="1" s="1"/>
  <c r="A126" i="1" s="1"/>
  <c r="A127" i="1" s="1"/>
  <c r="A128" i="1" s="1"/>
  <c r="A129" i="1" s="1"/>
  <c r="A130" i="1" s="1"/>
  <c r="A131" i="1" s="1"/>
  <c r="A132" i="1" s="1"/>
  <c r="A133" i="1" s="1"/>
  <c r="A134" i="1" s="1"/>
  <c r="A135" i="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B280" i="25" a="1"/>
  <c r="B280" i="25" s="1"/>
  <c r="B5" i="25" a="1"/>
  <c r="B5" i="25" s="1"/>
  <c r="B6" i="25" a="1"/>
  <c r="B6" i="25" s="1"/>
  <c r="B7" i="25" a="1"/>
  <c r="B7" i="25" s="1"/>
  <c r="B8" i="25" a="1"/>
  <c r="B8" i="25" s="1"/>
  <c r="B9" i="25" a="1"/>
  <c r="B9" i="25" s="1"/>
  <c r="B10" i="25" a="1"/>
  <c r="B10" i="25" s="1"/>
  <c r="B11" i="25" a="1"/>
  <c r="B11" i="25" s="1"/>
  <c r="B12" i="25" a="1"/>
  <c r="B12" i="25" s="1"/>
  <c r="B13" i="25" a="1"/>
  <c r="B13" i="25" s="1"/>
  <c r="B14" i="25" a="1"/>
  <c r="B14" i="25" s="1"/>
  <c r="B15" i="25" a="1"/>
  <c r="B15" i="25" s="1"/>
  <c r="B16" i="25" a="1"/>
  <c r="B16" i="25" s="1"/>
  <c r="B17" i="25" a="1"/>
  <c r="B17" i="25" s="1"/>
  <c r="B18" i="25" a="1"/>
  <c r="B18" i="25" s="1"/>
  <c r="B19" i="25" a="1"/>
  <c r="B19" i="25" s="1"/>
  <c r="B20" i="25" a="1"/>
  <c r="B20" i="25" s="1"/>
  <c r="B21" i="25" a="1"/>
  <c r="B21" i="25" s="1"/>
  <c r="B22" i="25" a="1"/>
  <c r="B22" i="25" s="1"/>
  <c r="B23" i="25" a="1"/>
  <c r="B23" i="25" s="1"/>
  <c r="B24" i="25" a="1"/>
  <c r="B24" i="25" s="1"/>
  <c r="B25" i="25" a="1"/>
  <c r="B25" i="25" s="1"/>
  <c r="B26" i="25" a="1"/>
  <c r="B26" i="25" s="1"/>
  <c r="B27" i="25" a="1"/>
  <c r="B27" i="25" s="1"/>
  <c r="B28" i="25" a="1"/>
  <c r="B28" i="25" s="1"/>
  <c r="B29" i="25" a="1"/>
  <c r="B29" i="25" s="1"/>
  <c r="B30" i="25" a="1"/>
  <c r="B30" i="25" s="1"/>
  <c r="B31" i="25" a="1"/>
  <c r="B31" i="25" s="1"/>
  <c r="B32" i="25" a="1"/>
  <c r="B32" i="25" s="1"/>
  <c r="B33" i="25" a="1"/>
  <c r="B33" i="25" s="1"/>
  <c r="B34" i="25" a="1"/>
  <c r="B34" i="25" s="1"/>
  <c r="B35" i="25" a="1"/>
  <c r="B35" i="25" s="1"/>
  <c r="B36" i="25" a="1"/>
  <c r="B36" i="25" s="1"/>
  <c r="B37" i="25" a="1"/>
  <c r="B37" i="25" s="1"/>
  <c r="B38" i="25" a="1"/>
  <c r="B38" i="25" s="1"/>
  <c r="B39" i="25" a="1"/>
  <c r="B39" i="25" s="1"/>
  <c r="B40" i="25" a="1"/>
  <c r="B40" i="25" s="1"/>
  <c r="B41" i="25" a="1"/>
  <c r="B41" i="25" s="1"/>
  <c r="B42" i="25" a="1"/>
  <c r="B42" i="25" s="1"/>
  <c r="B43" i="25" a="1"/>
  <c r="B43" i="25" s="1"/>
  <c r="B44" i="25" a="1"/>
  <c r="B44" i="25" s="1"/>
  <c r="B45" i="25" a="1"/>
  <c r="B45" i="25" s="1"/>
  <c r="B46" i="25" a="1"/>
  <c r="B46" i="25" s="1"/>
  <c r="B47" i="25" a="1"/>
  <c r="B47" i="25" s="1"/>
  <c r="B48" i="25" a="1"/>
  <c r="B48" i="25" s="1"/>
  <c r="B49" i="25" a="1"/>
  <c r="B49" i="25" s="1"/>
  <c r="B50" i="25" a="1"/>
  <c r="B50" i="25" s="1"/>
  <c r="B51" i="25" a="1"/>
  <c r="B51" i="25" s="1"/>
  <c r="B52" i="25" a="1"/>
  <c r="B52" i="25" s="1"/>
  <c r="B53" i="25" a="1"/>
  <c r="B53" i="25" s="1"/>
  <c r="B54" i="25" a="1"/>
  <c r="B54" i="25" s="1"/>
  <c r="B55" i="25" a="1"/>
  <c r="B55" i="25" s="1"/>
  <c r="B56" i="25" a="1"/>
  <c r="B56" i="25" s="1"/>
  <c r="B57" i="25" a="1"/>
  <c r="B57" i="25" s="1"/>
  <c r="B58" i="25" a="1"/>
  <c r="B58" i="25" s="1"/>
  <c r="B59" i="25" a="1"/>
  <c r="B59" i="25" s="1"/>
  <c r="B60" i="25" a="1"/>
  <c r="B60" i="25" s="1"/>
  <c r="B61" i="25" a="1"/>
  <c r="B61" i="25" s="1"/>
  <c r="B62" i="25" a="1"/>
  <c r="B62" i="25" s="1"/>
  <c r="B63" i="25" a="1"/>
  <c r="B63" i="25" s="1"/>
  <c r="B64" i="25" a="1"/>
  <c r="B64" i="25" s="1"/>
  <c r="B65" i="25" a="1"/>
  <c r="B65" i="25" s="1"/>
  <c r="B66" i="25" a="1"/>
  <c r="B66" i="25" s="1"/>
  <c r="B67" i="25" a="1"/>
  <c r="B67" i="25" s="1"/>
  <c r="B68" i="25" a="1"/>
  <c r="B68" i="25" s="1"/>
  <c r="B69" i="25" a="1"/>
  <c r="B69" i="25" s="1"/>
  <c r="B70" i="25" a="1"/>
  <c r="B70" i="25" s="1"/>
  <c r="B71" i="25" a="1"/>
  <c r="B71" i="25" s="1"/>
  <c r="B72" i="25" a="1"/>
  <c r="B72" i="25" s="1"/>
  <c r="B73" i="25" a="1"/>
  <c r="B73" i="25" s="1"/>
  <c r="B74" i="25" a="1"/>
  <c r="B74" i="25" s="1"/>
  <c r="B75" i="25" a="1"/>
  <c r="B75" i="25" s="1"/>
  <c r="B76" i="25" a="1"/>
  <c r="B76" i="25" s="1"/>
  <c r="B77" i="25" a="1"/>
  <c r="B77" i="25" s="1"/>
  <c r="B78" i="25" a="1"/>
  <c r="B78" i="25" s="1"/>
  <c r="B79" i="25" a="1"/>
  <c r="B79" i="25" s="1"/>
  <c r="B80" i="25" a="1"/>
  <c r="B80" i="25" s="1"/>
  <c r="B81" i="25" a="1"/>
  <c r="B81" i="25" s="1"/>
  <c r="B82" i="25" a="1"/>
  <c r="B82" i="25" s="1"/>
  <c r="B83" i="25" a="1"/>
  <c r="B83" i="25" s="1"/>
  <c r="B84" i="25" a="1"/>
  <c r="B84" i="25" s="1"/>
  <c r="B85" i="25" a="1"/>
  <c r="B85" i="25" s="1"/>
  <c r="B86" i="25" a="1"/>
  <c r="B86" i="25" s="1"/>
  <c r="B87" i="25" a="1"/>
  <c r="B87" i="25" s="1"/>
  <c r="B88" i="25" a="1"/>
  <c r="B88" i="25" s="1"/>
  <c r="B89" i="25" a="1"/>
  <c r="B89" i="25" s="1"/>
  <c r="B90" i="25" a="1"/>
  <c r="B90" i="25" s="1"/>
  <c r="B91" i="25" a="1"/>
  <c r="B91" i="25" s="1"/>
  <c r="B92" i="25" a="1"/>
  <c r="B92" i="25" s="1"/>
  <c r="B93" i="25" a="1"/>
  <c r="B93" i="25" s="1"/>
  <c r="B94" i="25" a="1"/>
  <c r="B94" i="25" s="1"/>
  <c r="B95" i="25" a="1"/>
  <c r="B95" i="25" s="1"/>
  <c r="B96" i="25" a="1"/>
  <c r="B96" i="25" s="1"/>
  <c r="B97" i="25" a="1"/>
  <c r="B97" i="25" s="1"/>
  <c r="B98" i="25" a="1"/>
  <c r="B98" i="25" s="1"/>
  <c r="B99" i="25" a="1"/>
  <c r="B99" i="25" s="1"/>
  <c r="B100" i="25" a="1"/>
  <c r="B100" i="25" s="1"/>
  <c r="B101" i="25" a="1"/>
  <c r="B101" i="25" s="1"/>
  <c r="B102" i="25" a="1"/>
  <c r="B102" i="25" s="1"/>
  <c r="B103" i="25" a="1"/>
  <c r="B103" i="25" s="1"/>
  <c r="B104" i="25" a="1"/>
  <c r="B104" i="25" s="1"/>
  <c r="B105" i="25" a="1"/>
  <c r="B105" i="25" s="1"/>
  <c r="B106" i="25" a="1"/>
  <c r="B106" i="25" s="1"/>
  <c r="B107" i="25" a="1"/>
  <c r="B107" i="25" s="1"/>
  <c r="B108" i="25" a="1"/>
  <c r="B108" i="25" s="1"/>
  <c r="B109" i="25" a="1"/>
  <c r="B109" i="25" s="1"/>
  <c r="B110" i="25" a="1"/>
  <c r="B110" i="25" s="1"/>
  <c r="B111" i="25" a="1"/>
  <c r="B111" i="25" s="1"/>
  <c r="B112" i="25" a="1"/>
  <c r="B112" i="25" s="1"/>
  <c r="B113" i="25" a="1"/>
  <c r="B113" i="25" s="1"/>
  <c r="B114" i="25" a="1"/>
  <c r="B114" i="25" s="1"/>
  <c r="B115" i="25" a="1"/>
  <c r="B115" i="25" s="1"/>
  <c r="B116" i="25" a="1"/>
  <c r="B116" i="25" s="1"/>
  <c r="B117" i="25" a="1"/>
  <c r="B117" i="25" s="1"/>
  <c r="B118" i="25" a="1"/>
  <c r="B118" i="25" s="1"/>
  <c r="B119" i="25" a="1"/>
  <c r="B119" i="25" s="1"/>
  <c r="B120" i="25" a="1"/>
  <c r="B120" i="25" s="1"/>
  <c r="B121" i="25" a="1"/>
  <c r="B121" i="25" s="1"/>
  <c r="B122" i="25" a="1"/>
  <c r="B122" i="25" s="1"/>
  <c r="B123" i="25" a="1"/>
  <c r="B123" i="25" s="1"/>
  <c r="B124" i="25" a="1"/>
  <c r="B124" i="25" s="1"/>
  <c r="B125" i="25" a="1"/>
  <c r="B125" i="25" s="1"/>
  <c r="B126" i="25" a="1"/>
  <c r="B126" i="25" s="1"/>
  <c r="B127" i="25" a="1"/>
  <c r="B127" i="25" s="1"/>
  <c r="B128" i="25" a="1"/>
  <c r="B128" i="25" s="1"/>
  <c r="B129" i="25" a="1"/>
  <c r="B129" i="25" s="1"/>
  <c r="B130" i="25" a="1"/>
  <c r="B130" i="25" s="1"/>
  <c r="B131" i="25" a="1"/>
  <c r="B131" i="25" s="1"/>
  <c r="B132" i="25" a="1"/>
  <c r="B132" i="25" s="1"/>
  <c r="B133" i="25" a="1"/>
  <c r="B133" i="25" s="1"/>
  <c r="B134" i="25" a="1"/>
  <c r="B134" i="25" s="1"/>
  <c r="B135" i="25" a="1"/>
  <c r="B135" i="25" s="1"/>
  <c r="B136" i="25" a="1"/>
  <c r="B136" i="25" s="1"/>
  <c r="B137" i="25" a="1"/>
  <c r="B137" i="25" s="1"/>
  <c r="B138" i="25" a="1"/>
  <c r="B138" i="25" s="1"/>
  <c r="B139" i="25" a="1"/>
  <c r="B139" i="25" s="1"/>
  <c r="B140" i="25" a="1"/>
  <c r="B140" i="25" s="1"/>
  <c r="B141" i="25" a="1"/>
  <c r="B141" i="25" s="1"/>
  <c r="B142" i="25" a="1"/>
  <c r="B142" i="25" s="1"/>
  <c r="B143" i="25" a="1"/>
  <c r="B143" i="25" s="1"/>
  <c r="B144" i="25" a="1"/>
  <c r="B144" i="25" s="1"/>
  <c r="B145" i="25" a="1"/>
  <c r="B145" i="25" s="1"/>
  <c r="B146" i="25" a="1"/>
  <c r="B146" i="25" s="1"/>
  <c r="B147" i="25" a="1"/>
  <c r="B147" i="25" s="1"/>
  <c r="B148" i="25" a="1"/>
  <c r="B148" i="25" s="1"/>
  <c r="B149" i="25" a="1"/>
  <c r="B149" i="25" s="1"/>
  <c r="B150" i="25" a="1"/>
  <c r="B150" i="25" s="1"/>
  <c r="B151" i="25" a="1"/>
  <c r="B151" i="25" s="1"/>
  <c r="B152" i="25" a="1"/>
  <c r="B152" i="25" s="1"/>
  <c r="B153" i="25" a="1"/>
  <c r="B153" i="25" s="1"/>
  <c r="B154" i="25" a="1"/>
  <c r="B154" i="25" s="1"/>
  <c r="B155" i="25" a="1"/>
  <c r="B155" i="25" s="1"/>
  <c r="B156" i="25" a="1"/>
  <c r="B156" i="25" s="1"/>
  <c r="B157" i="25" a="1"/>
  <c r="B157" i="25" s="1"/>
  <c r="B158" i="25" a="1"/>
  <c r="B158" i="25" s="1"/>
  <c r="B159" i="25" a="1"/>
  <c r="B159" i="25" s="1"/>
  <c r="B160" i="25" a="1"/>
  <c r="B160" i="25" s="1"/>
  <c r="B161" i="25" a="1"/>
  <c r="B161" i="25" s="1"/>
  <c r="B162" i="25" a="1"/>
  <c r="B162" i="25" s="1"/>
  <c r="B163" i="25" a="1"/>
  <c r="B163" i="25" s="1"/>
  <c r="B164" i="25" a="1"/>
  <c r="B164" i="25" s="1"/>
  <c r="B165" i="25" a="1"/>
  <c r="B165" i="25" s="1"/>
  <c r="B166" i="25" a="1"/>
  <c r="B166" i="25" s="1"/>
  <c r="B167" i="25" a="1"/>
  <c r="B167" i="25" s="1"/>
  <c r="B168" i="25" a="1"/>
  <c r="B168" i="25" s="1"/>
  <c r="B169" i="25" a="1"/>
  <c r="B169" i="25" s="1"/>
  <c r="B170" i="25" a="1"/>
  <c r="B170" i="25" s="1"/>
  <c r="B171" i="25" a="1"/>
  <c r="B171" i="25" s="1"/>
  <c r="B172" i="25" a="1"/>
  <c r="B172" i="25" s="1"/>
  <c r="B173" i="25" a="1"/>
  <c r="B173" i="25" s="1"/>
  <c r="B174" i="25" a="1"/>
  <c r="B174" i="25" s="1"/>
  <c r="B175" i="25" a="1"/>
  <c r="B175" i="25" s="1"/>
  <c r="B176" i="25" a="1"/>
  <c r="B176" i="25" s="1"/>
  <c r="B177" i="25" a="1"/>
  <c r="B177" i="25" s="1"/>
  <c r="B178" i="25" a="1"/>
  <c r="B178" i="25" s="1"/>
  <c r="B179" i="25" a="1"/>
  <c r="B179" i="25" s="1"/>
  <c r="B180" i="25" a="1"/>
  <c r="B180" i="25" s="1"/>
  <c r="B181" i="25" a="1"/>
  <c r="B181" i="25" s="1"/>
  <c r="B182" i="25" a="1"/>
  <c r="B182" i="25" s="1"/>
  <c r="B183" i="25" a="1"/>
  <c r="B183" i="25" s="1"/>
  <c r="B184" i="25" a="1"/>
  <c r="B184" i="25" s="1"/>
  <c r="B185" i="25" a="1"/>
  <c r="B185" i="25" s="1"/>
  <c r="B186" i="25" a="1"/>
  <c r="B186" i="25" s="1"/>
  <c r="B187" i="25" a="1"/>
  <c r="B187" i="25" s="1"/>
  <c r="B188" i="25" a="1"/>
  <c r="B188" i="25" s="1"/>
  <c r="B189" i="25" a="1"/>
  <c r="B189" i="25" s="1"/>
  <c r="B190" i="25" a="1"/>
  <c r="B190" i="25" s="1"/>
  <c r="B191" i="25" a="1"/>
  <c r="B191" i="25" s="1"/>
  <c r="B192" i="25" a="1"/>
  <c r="B192" i="25" s="1"/>
  <c r="B193" i="25" a="1"/>
  <c r="B193" i="25" s="1"/>
  <c r="B194" i="25" a="1"/>
  <c r="B194" i="25" s="1"/>
  <c r="B195" i="25" a="1"/>
  <c r="B195" i="25" s="1"/>
  <c r="B196" i="25" a="1"/>
  <c r="B196" i="25" s="1"/>
  <c r="B197" i="25" a="1"/>
  <c r="B197" i="25" s="1"/>
  <c r="B198" i="25" a="1"/>
  <c r="B198" i="25" s="1"/>
  <c r="B199" i="25" a="1"/>
  <c r="B199" i="25" s="1"/>
  <c r="B200" i="25" a="1"/>
  <c r="B200" i="25" s="1"/>
  <c r="B201" i="25" a="1"/>
  <c r="B201" i="25" s="1"/>
  <c r="B202" i="25" a="1"/>
  <c r="B202" i="25" s="1"/>
  <c r="B203" i="25" a="1"/>
  <c r="B203" i="25" s="1"/>
  <c r="B204" i="25" a="1"/>
  <c r="B204" i="25" s="1"/>
  <c r="B205" i="25" a="1"/>
  <c r="B205" i="25" s="1"/>
  <c r="B206" i="25" a="1"/>
  <c r="B206" i="25" s="1"/>
  <c r="B207" i="25" a="1"/>
  <c r="B207" i="25" s="1"/>
  <c r="B208" i="25" a="1"/>
  <c r="B208" i="25" s="1"/>
  <c r="B209" i="25" a="1"/>
  <c r="B209" i="25" s="1"/>
  <c r="B210" i="25" a="1"/>
  <c r="B210" i="25" s="1"/>
  <c r="B211" i="25" a="1"/>
  <c r="B211" i="25" s="1"/>
  <c r="B212" i="25" a="1"/>
  <c r="B212" i="25" s="1"/>
  <c r="B213" i="25" a="1"/>
  <c r="B213" i="25" s="1"/>
  <c r="B214" i="25" a="1"/>
  <c r="B214" i="25" s="1"/>
  <c r="B215" i="25" a="1"/>
  <c r="B215" i="25" s="1"/>
  <c r="B216" i="25" a="1"/>
  <c r="B216" i="25" s="1"/>
  <c r="B217" i="25" a="1"/>
  <c r="B217" i="25" s="1"/>
  <c r="B218" i="25" a="1"/>
  <c r="B218" i="25" s="1"/>
  <c r="B219" i="25" a="1"/>
  <c r="B219" i="25" s="1"/>
  <c r="B220" i="25" a="1"/>
  <c r="B220" i="25" s="1"/>
  <c r="B221" i="25" a="1"/>
  <c r="B221" i="25" s="1"/>
  <c r="B222" i="25" a="1"/>
  <c r="B222" i="25" s="1"/>
  <c r="B223" i="25" a="1"/>
  <c r="B223" i="25" s="1"/>
  <c r="B224" i="25" a="1"/>
  <c r="B224" i="25" s="1"/>
  <c r="B225" i="25" a="1"/>
  <c r="B225" i="25" s="1"/>
  <c r="B226" i="25" a="1"/>
  <c r="B226" i="25" s="1"/>
  <c r="B227" i="25" a="1"/>
  <c r="B227" i="25" s="1"/>
  <c r="B228" i="25" a="1"/>
  <c r="B228" i="25" s="1"/>
  <c r="B229" i="25" a="1"/>
  <c r="B229" i="25" s="1"/>
  <c r="B230" i="25" a="1"/>
  <c r="B230" i="25" s="1"/>
  <c r="B231" i="25" a="1"/>
  <c r="B231" i="25" s="1"/>
  <c r="B232" i="25" a="1"/>
  <c r="B232" i="25" s="1"/>
  <c r="B233" i="25" a="1"/>
  <c r="B233" i="25" s="1"/>
  <c r="B234" i="25" a="1"/>
  <c r="B234" i="25" s="1"/>
  <c r="B235" i="25" a="1"/>
  <c r="B235" i="25" s="1"/>
  <c r="B236" i="25" a="1"/>
  <c r="B236" i="25" s="1"/>
  <c r="B237" i="25" a="1"/>
  <c r="B237" i="25" s="1"/>
  <c r="B238" i="25" a="1"/>
  <c r="B238" i="25" s="1"/>
  <c r="B239" i="25" a="1"/>
  <c r="B239" i="25" s="1"/>
  <c r="B240" i="25" a="1"/>
  <c r="B240" i="25" s="1"/>
  <c r="B241" i="25" a="1"/>
  <c r="B241" i="25" s="1"/>
  <c r="B242" i="25" a="1"/>
  <c r="B242" i="25" s="1"/>
  <c r="B243" i="25" a="1"/>
  <c r="B243" i="25" s="1"/>
  <c r="B244" i="25" a="1"/>
  <c r="B244" i="25" s="1"/>
  <c r="B245" i="25" a="1"/>
  <c r="B245" i="25" s="1"/>
  <c r="B246" i="25" a="1"/>
  <c r="B246" i="25" s="1"/>
  <c r="B247" i="25" a="1"/>
  <c r="B247" i="25" s="1"/>
  <c r="B248" i="25" a="1"/>
  <c r="B248" i="25" s="1"/>
  <c r="B249" i="25" a="1"/>
  <c r="B249" i="25" s="1"/>
  <c r="B250" i="25" a="1"/>
  <c r="B250" i="25" s="1"/>
  <c r="B251" i="25" a="1"/>
  <c r="B251" i="25" s="1"/>
  <c r="B252" i="25" a="1"/>
  <c r="B252" i="25" s="1"/>
  <c r="B253" i="25" a="1"/>
  <c r="B253" i="25" s="1"/>
  <c r="B254" i="25" a="1"/>
  <c r="B254" i="25" s="1"/>
  <c r="B255" i="25" a="1"/>
  <c r="B255" i="25" s="1"/>
  <c r="B256" i="25" a="1"/>
  <c r="B256" i="25" s="1"/>
  <c r="B257" i="25" a="1"/>
  <c r="B257" i="25" s="1"/>
  <c r="B258" i="25" a="1"/>
  <c r="B258" i="25" s="1"/>
  <c r="B259" i="25" a="1"/>
  <c r="B259" i="25" s="1"/>
  <c r="B260" i="25" a="1"/>
  <c r="B260" i="25" s="1"/>
  <c r="B261" i="25" a="1"/>
  <c r="B261" i="25" s="1"/>
  <c r="B262" i="25" a="1"/>
  <c r="B262" i="25" s="1"/>
  <c r="B263" i="25" a="1"/>
  <c r="B263" i="25" s="1"/>
  <c r="B264" i="25" a="1"/>
  <c r="B264" i="25" s="1"/>
  <c r="B265" i="25" a="1"/>
  <c r="B265" i="25" s="1"/>
  <c r="B266" i="25" a="1"/>
  <c r="B266" i="25" s="1"/>
  <c r="B267" i="25" a="1"/>
  <c r="B267" i="25" s="1"/>
  <c r="B268" i="25" a="1"/>
  <c r="B268" i="25" s="1"/>
  <c r="B269" i="25" a="1"/>
  <c r="B269" i="25" s="1"/>
  <c r="B270" i="25" a="1"/>
  <c r="B270" i="25" s="1"/>
  <c r="B271" i="25" a="1"/>
  <c r="B271" i="25" s="1"/>
  <c r="B272" i="25" a="1"/>
  <c r="B272" i="25" s="1"/>
  <c r="B273" i="25" a="1"/>
  <c r="B273" i="25" s="1"/>
  <c r="B274" i="25" a="1"/>
  <c r="B274" i="25" s="1"/>
  <c r="B275" i="25" a="1"/>
  <c r="B275" i="25" s="1"/>
  <c r="B276" i="25" a="1"/>
  <c r="B276" i="25" s="1"/>
  <c r="B277" i="25" a="1"/>
  <c r="B277" i="25" s="1"/>
  <c r="B278" i="25" a="1"/>
  <c r="B278" i="25" s="1"/>
  <c r="B279" i="25" a="1"/>
  <c r="B279" i="25" s="1"/>
  <c r="A5" i="25" a="1"/>
  <c r="A5" i="25" s="1"/>
  <c r="A6" i="25" a="1"/>
  <c r="A6" i="25" s="1"/>
  <c r="A7" i="25" a="1"/>
  <c r="A7" i="25" s="1"/>
  <c r="A8" i="25" a="1"/>
  <c r="A8" i="25" s="1"/>
  <c r="A9" i="25" a="1"/>
  <c r="A9" i="25" s="1"/>
  <c r="A10" i="25" a="1"/>
  <c r="A10" i="25" s="1"/>
  <c r="A11" i="25" a="1"/>
  <c r="A11" i="25" s="1"/>
  <c r="A12" i="25" a="1"/>
  <c r="A12" i="25" s="1"/>
  <c r="A13" i="25" a="1"/>
  <c r="A13" i="25" s="1"/>
  <c r="A14" i="25" a="1"/>
  <c r="A14" i="25" s="1"/>
  <c r="A15" i="25" a="1"/>
  <c r="A15" i="25" s="1"/>
  <c r="A16" i="25" a="1"/>
  <c r="A16" i="25" s="1"/>
  <c r="A17" i="25" a="1"/>
  <c r="A17" i="25" s="1"/>
  <c r="A18" i="25" a="1"/>
  <c r="A18" i="25" s="1"/>
  <c r="A19" i="25" a="1"/>
  <c r="A19" i="25" s="1"/>
  <c r="A20" i="25" a="1"/>
  <c r="A20" i="25" s="1"/>
  <c r="A21" i="25" a="1"/>
  <c r="A21" i="25" s="1"/>
  <c r="A22" i="25" a="1"/>
  <c r="A22" i="25" s="1"/>
  <c r="A23" i="25" a="1"/>
  <c r="A23" i="25" s="1"/>
  <c r="A24" i="25" a="1"/>
  <c r="A24" i="25" s="1"/>
  <c r="A25" i="25" a="1"/>
  <c r="A25" i="25" s="1"/>
  <c r="A26" i="25" a="1"/>
  <c r="A26" i="25" s="1"/>
  <c r="A27" i="25" a="1"/>
  <c r="A27" i="25" s="1"/>
  <c r="A28" i="25" a="1"/>
  <c r="A28" i="25" s="1"/>
  <c r="A29" i="25" a="1"/>
  <c r="A29" i="25" s="1"/>
  <c r="A35" i="25" a="1"/>
  <c r="A35" i="25" s="1"/>
  <c r="A36" i="25" a="1"/>
  <c r="A36" i="25" s="1"/>
  <c r="A37" i="25" a="1"/>
  <c r="A37" i="25" s="1"/>
  <c r="A136" i="25" a="1"/>
  <c r="A136" i="25" s="1"/>
  <c r="A137" i="25" a="1"/>
  <c r="A137" i="25" s="1"/>
  <c r="A138" i="25" a="1"/>
  <c r="A138" i="25" s="1"/>
  <c r="A139" i="25" a="1"/>
  <c r="A139" i="25" s="1"/>
  <c r="A140" i="25" a="1"/>
  <c r="A140" i="25" s="1"/>
  <c r="A141" i="25" a="1"/>
  <c r="A141" i="25" s="1"/>
  <c r="A142" i="25" a="1"/>
  <c r="A142" i="25" s="1"/>
  <c r="A143" i="25" a="1"/>
  <c r="A143" i="25" s="1"/>
  <c r="A144" i="25" a="1"/>
  <c r="A144" i="25" s="1"/>
  <c r="A145" i="25" a="1"/>
  <c r="A145" i="25" s="1"/>
  <c r="A146" i="25" a="1"/>
  <c r="A146" i="25" s="1"/>
  <c r="A147" i="25" a="1"/>
  <c r="A147" i="25" s="1"/>
  <c r="A148" i="25" a="1"/>
  <c r="A148" i="25" s="1"/>
  <c r="A149" i="25" a="1"/>
  <c r="A149" i="25" s="1"/>
  <c r="A150" i="25" a="1"/>
  <c r="A150" i="25" s="1"/>
  <c r="A151" i="25" a="1"/>
  <c r="A151" i="25" s="1"/>
  <c r="A152" i="25" a="1"/>
  <c r="A152" i="25" s="1"/>
  <c r="A153" i="25" a="1"/>
  <c r="A153" i="25" s="1"/>
  <c r="A154" i="25" a="1"/>
  <c r="A154" i="25" s="1"/>
  <c r="A155" i="25" a="1"/>
  <c r="A155" i="25" s="1"/>
  <c r="A156" i="25" a="1"/>
  <c r="A156" i="25" s="1"/>
  <c r="A157" i="25" a="1"/>
  <c r="A157" i="25" s="1"/>
  <c r="A158" i="25" a="1"/>
  <c r="A158" i="25" s="1"/>
  <c r="A159" i="25" a="1"/>
  <c r="A159" i="25" s="1"/>
  <c r="A160" i="25" a="1"/>
  <c r="A160" i="25" s="1"/>
  <c r="A161" i="25" a="1"/>
  <c r="A161" i="25" s="1"/>
  <c r="A162" i="25" a="1"/>
  <c r="A162" i="25" s="1"/>
  <c r="A163" i="25" a="1"/>
  <c r="A163" i="25" s="1"/>
  <c r="A164" i="25" a="1"/>
  <c r="A164" i="25" s="1"/>
  <c r="A165" i="25" a="1"/>
  <c r="A165" i="25" s="1"/>
  <c r="A166" i="25" a="1"/>
  <c r="A166" i="25" s="1"/>
  <c r="A167" i="25" a="1"/>
  <c r="A167" i="25" s="1"/>
  <c r="A168" i="25" a="1"/>
  <c r="A168" i="25" s="1"/>
  <c r="A169" i="25" a="1"/>
  <c r="A169" i="25" s="1"/>
  <c r="A170" i="25" a="1"/>
  <c r="A170" i="25" s="1"/>
  <c r="A171" i="25" a="1"/>
  <c r="A171" i="25" s="1"/>
  <c r="A172" i="25" a="1"/>
  <c r="A172" i="25" s="1"/>
  <c r="A173" i="25" a="1"/>
  <c r="A173" i="25" s="1"/>
  <c r="A174" i="25" a="1"/>
  <c r="A174" i="25" s="1"/>
  <c r="A175" i="25" a="1"/>
  <c r="A175" i="25" s="1"/>
  <c r="A176" i="25" a="1"/>
  <c r="A176" i="25" s="1"/>
  <c r="A177" i="25" a="1"/>
  <c r="A177" i="25" s="1"/>
  <c r="A178" i="25" a="1"/>
  <c r="A178" i="25" s="1"/>
  <c r="A179" i="25" a="1"/>
  <c r="A179" i="25" s="1"/>
  <c r="A180" i="25" a="1"/>
  <c r="A180" i="25" s="1"/>
  <c r="A181" i="25" a="1"/>
  <c r="A181" i="25" s="1"/>
  <c r="A182" i="25" a="1"/>
  <c r="A182" i="25" s="1"/>
  <c r="A183" i="25" a="1"/>
  <c r="A183" i="25" s="1"/>
  <c r="A184" i="25" a="1"/>
  <c r="A184" i="25" s="1"/>
  <c r="A185" i="25" a="1"/>
  <c r="A185" i="25" s="1"/>
  <c r="A186" i="25" a="1"/>
  <c r="A186" i="25" s="1"/>
  <c r="A187" i="25" a="1"/>
  <c r="A187" i="25" s="1"/>
  <c r="A188" i="25" a="1"/>
  <c r="A188" i="25" s="1"/>
  <c r="A189" i="25" a="1"/>
  <c r="A189" i="25" s="1"/>
  <c r="A190" i="25" a="1"/>
  <c r="A190" i="25" s="1"/>
  <c r="A191" i="25" a="1"/>
  <c r="A191" i="25" s="1"/>
  <c r="A192" i="25" a="1"/>
  <c r="A192" i="25" s="1"/>
  <c r="A193" i="25" a="1"/>
  <c r="A193" i="25" s="1"/>
  <c r="A194" i="25" a="1"/>
  <c r="A194" i="25" s="1"/>
  <c r="A195" i="25" a="1"/>
  <c r="A195" i="25" s="1"/>
  <c r="A196" i="25" a="1"/>
  <c r="A196" i="25" s="1"/>
  <c r="A197" i="25" a="1"/>
  <c r="A197" i="25" s="1"/>
  <c r="A198" i="25" a="1"/>
  <c r="A198" i="25" s="1"/>
  <c r="A199" i="25" a="1"/>
  <c r="A199" i="25" s="1"/>
  <c r="A200" i="25" a="1"/>
  <c r="A200" i="25" s="1"/>
  <c r="A201" i="25" a="1"/>
  <c r="A201" i="25" s="1"/>
  <c r="A202" i="25" a="1"/>
  <c r="A202" i="25" s="1"/>
  <c r="A203" i="25" a="1"/>
  <c r="A203" i="25" s="1"/>
  <c r="A204" i="25" a="1"/>
  <c r="A204" i="25" s="1"/>
  <c r="A205" i="25" a="1"/>
  <c r="A205" i="25" s="1"/>
  <c r="A206" i="25" a="1"/>
  <c r="A206" i="25" s="1"/>
  <c r="A207" i="25" a="1"/>
  <c r="A207" i="25" s="1"/>
  <c r="A208" i="25" a="1"/>
  <c r="A208" i="25" s="1"/>
  <c r="A209" i="25" a="1"/>
  <c r="A209" i="25" s="1"/>
  <c r="A210" i="25" a="1"/>
  <c r="A210" i="25" s="1"/>
  <c r="A211" i="25" a="1"/>
  <c r="A211" i="25" s="1"/>
  <c r="A212" i="25" a="1"/>
  <c r="A212" i="25" s="1"/>
  <c r="A213" i="25" a="1"/>
  <c r="A213" i="25" s="1"/>
  <c r="A214" i="25" a="1"/>
  <c r="A214" i="25" s="1"/>
  <c r="A215" i="25" a="1"/>
  <c r="A215" i="25" s="1"/>
  <c r="A216" i="25" a="1"/>
  <c r="A216" i="25" s="1"/>
  <c r="A217" i="25" a="1"/>
  <c r="A217" i="25" s="1"/>
  <c r="A218" i="25" a="1"/>
  <c r="A218" i="25" s="1"/>
  <c r="A219" i="25" a="1"/>
  <c r="A219" i="25" s="1"/>
  <c r="A220" i="25" a="1"/>
  <c r="A220" i="25" s="1"/>
  <c r="A221" i="25" a="1"/>
  <c r="A221" i="25" s="1"/>
  <c r="A222" i="25" a="1"/>
  <c r="A222" i="25" s="1"/>
  <c r="A223" i="25" a="1"/>
  <c r="A223" i="25" s="1"/>
  <c r="A224" i="25" a="1"/>
  <c r="A224" i="25" s="1"/>
  <c r="A225" i="25" a="1"/>
  <c r="A225" i="25" s="1"/>
  <c r="A226" i="25" a="1"/>
  <c r="A226" i="25" s="1"/>
  <c r="A227" i="25" a="1"/>
  <c r="A227" i="25" s="1"/>
  <c r="A228" i="25" a="1"/>
  <c r="A228" i="25" s="1"/>
  <c r="A229" i="25" a="1"/>
  <c r="A229" i="25" s="1"/>
  <c r="A230" i="25" a="1"/>
  <c r="A230" i="25" s="1"/>
  <c r="A231" i="25" a="1"/>
  <c r="A231" i="25" s="1"/>
  <c r="A232" i="25" a="1"/>
  <c r="A232" i="25" s="1"/>
  <c r="A233" i="25" a="1"/>
  <c r="A233" i="25" s="1"/>
  <c r="A234" i="25" a="1"/>
  <c r="A234" i="25" s="1"/>
  <c r="A235" i="25" a="1"/>
  <c r="A235" i="25" s="1"/>
  <c r="A236" i="25" a="1"/>
  <c r="A236" i="25" s="1"/>
  <c r="A237" i="25" a="1"/>
  <c r="A237" i="25" s="1"/>
  <c r="A238" i="25" a="1"/>
  <c r="A238" i="25" s="1"/>
  <c r="A239" i="25" a="1"/>
  <c r="A239" i="25" s="1"/>
  <c r="A240" i="25" a="1"/>
  <c r="A240" i="25" s="1"/>
  <c r="A241" i="25" a="1"/>
  <c r="A241" i="25" s="1"/>
  <c r="A242" i="25" a="1"/>
  <c r="A242" i="25" s="1"/>
  <c r="A243" i="25" a="1"/>
  <c r="A243" i="25" s="1"/>
  <c r="A244" i="25" a="1"/>
  <c r="A244" i="25" s="1"/>
  <c r="A245" i="25" a="1"/>
  <c r="A245" i="25" s="1"/>
  <c r="A246" i="25" a="1"/>
  <c r="A246" i="25" s="1"/>
  <c r="A247" i="25" a="1"/>
  <c r="A247" i="25" s="1"/>
  <c r="A248" i="25" a="1"/>
  <c r="A248" i="25" s="1"/>
  <c r="A249" i="25" a="1"/>
  <c r="A249" i="25" s="1"/>
  <c r="A250" i="25" a="1"/>
  <c r="A250" i="25" s="1"/>
  <c r="A251" i="25" a="1"/>
  <c r="A251" i="25" s="1"/>
  <c r="A252" i="25" a="1"/>
  <c r="A252" i="25" s="1"/>
  <c r="A253" i="25" a="1"/>
  <c r="A253" i="25" s="1"/>
  <c r="A254" i="25" a="1"/>
  <c r="A254" i="25" s="1"/>
  <c r="A255" i="25" a="1"/>
  <c r="A255" i="25" s="1"/>
  <c r="A256" i="25" a="1"/>
  <c r="A256" i="25" s="1"/>
  <c r="A257" i="25" a="1"/>
  <c r="A257" i="25" s="1"/>
  <c r="A258" i="25" a="1"/>
  <c r="A258" i="25" s="1"/>
  <c r="A259" i="25" a="1"/>
  <c r="A259" i="25" s="1"/>
  <c r="A260" i="25" a="1"/>
  <c r="A260" i="25" s="1"/>
  <c r="A261" i="25" a="1"/>
  <c r="A261" i="25" s="1"/>
  <c r="A262" i="25" a="1"/>
  <c r="A262" i="25" s="1"/>
  <c r="A263" i="25" a="1"/>
  <c r="A263" i="25" s="1"/>
  <c r="A264" i="25" a="1"/>
  <c r="A264" i="25" s="1"/>
  <c r="A265" i="25" a="1"/>
  <c r="A265" i="25" s="1"/>
  <c r="A266" i="25" a="1"/>
  <c r="A266" i="25" s="1"/>
  <c r="A267" i="25" a="1"/>
  <c r="A267" i="25" s="1"/>
  <c r="A268" i="25" a="1"/>
  <c r="A268" i="25" s="1"/>
  <c r="A269" i="25" a="1"/>
  <c r="A269" i="25" s="1"/>
  <c r="A270" i="25" a="1"/>
  <c r="A270" i="25" s="1"/>
  <c r="A271" i="25" a="1"/>
  <c r="A271" i="25" s="1"/>
  <c r="A272" i="25" a="1"/>
  <c r="A272" i="25" s="1"/>
  <c r="A273" i="25" a="1"/>
  <c r="A273" i="25" s="1"/>
  <c r="A274" i="25" a="1"/>
  <c r="A274" i="25" s="1"/>
  <c r="A275" i="25" a="1"/>
  <c r="A275" i="25" s="1"/>
  <c r="A276" i="25" a="1"/>
  <c r="A276" i="25" s="1"/>
  <c r="A277" i="25" a="1"/>
  <c r="A277" i="25" s="1"/>
  <c r="A278" i="25" a="1"/>
  <c r="A278" i="25" s="1"/>
  <c r="A279" i="25" a="1"/>
  <c r="A279" i="25" s="1"/>
  <c r="A280" i="25" a="1"/>
  <c r="A280" i="25" s="1"/>
  <c r="B4" i="25" a="1"/>
  <c r="B4" i="25" s="1"/>
  <c r="A4" i="25" a="1"/>
  <c r="A4" i="25" s="1"/>
  <c r="B5" i="29" a="1"/>
  <c r="B5" i="29" s="1"/>
  <c r="B6" i="29" a="1"/>
  <c r="B6" i="29" s="1"/>
  <c r="B7" i="29" a="1"/>
  <c r="B7" i="29" s="1"/>
  <c r="B8" i="29" a="1"/>
  <c r="B8" i="29" s="1"/>
  <c r="B9" i="29" a="1"/>
  <c r="B9" i="29" s="1"/>
  <c r="B10" i="29" a="1"/>
  <c r="B10" i="29" s="1"/>
  <c r="B11" i="29" a="1"/>
  <c r="B11" i="29" s="1"/>
  <c r="B12" i="29" a="1"/>
  <c r="B12" i="29" s="1"/>
  <c r="B13" i="29" a="1"/>
  <c r="B13" i="29" s="1"/>
  <c r="B14" i="29" a="1"/>
  <c r="B14" i="29" s="1"/>
  <c r="B15" i="29" a="1"/>
  <c r="B15" i="29" s="1"/>
  <c r="B16" i="29" a="1"/>
  <c r="B16" i="29" s="1"/>
  <c r="B17" i="29" a="1"/>
  <c r="B17" i="29" s="1"/>
  <c r="B18" i="29" a="1"/>
  <c r="B18" i="29" s="1"/>
  <c r="B19" i="29" a="1"/>
  <c r="B19" i="29" s="1"/>
  <c r="B20" i="29" a="1"/>
  <c r="B20" i="29" s="1"/>
  <c r="B21" i="29" a="1"/>
  <c r="B21" i="29" s="1"/>
  <c r="B22" i="29" a="1"/>
  <c r="B22" i="29" s="1"/>
  <c r="B23" i="29" a="1"/>
  <c r="B23" i="29" s="1"/>
  <c r="B24" i="29" a="1"/>
  <c r="B24" i="29" s="1"/>
  <c r="B25" i="29" a="1"/>
  <c r="B25" i="29" s="1"/>
  <c r="B26" i="29" a="1"/>
  <c r="B26" i="29" s="1"/>
  <c r="B27" i="29" a="1"/>
  <c r="B27" i="29" s="1"/>
  <c r="B28" i="29" a="1"/>
  <c r="B28" i="29" s="1"/>
  <c r="B29" i="29" a="1"/>
  <c r="B29" i="29" s="1"/>
  <c r="B30" i="29" a="1"/>
  <c r="B30" i="29" s="1"/>
  <c r="B31" i="29" a="1"/>
  <c r="B31" i="29" s="1"/>
  <c r="B32" i="29" a="1"/>
  <c r="B32" i="29" s="1"/>
  <c r="B33" i="29" a="1"/>
  <c r="B33" i="29" s="1"/>
  <c r="B34" i="29" a="1"/>
  <c r="B34" i="29" s="1"/>
  <c r="B35" i="29" a="1"/>
  <c r="B35" i="29" s="1"/>
  <c r="B36" i="29" a="1"/>
  <c r="B36" i="29" s="1"/>
  <c r="B37" i="29" a="1"/>
  <c r="B37" i="29" s="1"/>
  <c r="B38" i="29" a="1"/>
  <c r="B38" i="29" s="1"/>
  <c r="B39" i="29" a="1"/>
  <c r="B39" i="29" s="1"/>
  <c r="B40" i="29" a="1"/>
  <c r="B40" i="29" s="1"/>
  <c r="B41" i="29" a="1"/>
  <c r="B41" i="29" s="1"/>
  <c r="B42" i="29" a="1"/>
  <c r="B42" i="29" s="1"/>
  <c r="B43" i="29" a="1"/>
  <c r="B43" i="29" s="1"/>
  <c r="B44" i="29" a="1"/>
  <c r="B44" i="29" s="1"/>
  <c r="B45" i="29" a="1"/>
  <c r="B45" i="29" s="1"/>
  <c r="B46" i="29" a="1"/>
  <c r="B46" i="29" s="1"/>
  <c r="B47" i="29" a="1"/>
  <c r="B47" i="29" s="1"/>
  <c r="B48" i="29" a="1"/>
  <c r="B48" i="29" s="1"/>
  <c r="B49" i="29" a="1"/>
  <c r="B49" i="29" s="1"/>
  <c r="B50" i="29" a="1"/>
  <c r="B50" i="29" s="1"/>
  <c r="B51" i="29" a="1"/>
  <c r="B51" i="29" s="1"/>
  <c r="B52" i="29" a="1"/>
  <c r="B52" i="29" s="1"/>
  <c r="B53" i="29" a="1"/>
  <c r="B53" i="29" s="1"/>
  <c r="B54" i="29" a="1"/>
  <c r="B54" i="29" s="1"/>
  <c r="B55" i="29" a="1"/>
  <c r="B55" i="29" s="1"/>
  <c r="B56" i="29" a="1"/>
  <c r="B56" i="29" s="1"/>
  <c r="B57" i="29" a="1"/>
  <c r="B57" i="29" s="1"/>
  <c r="B58" i="29" a="1"/>
  <c r="B58" i="29" s="1"/>
  <c r="B59" i="29" a="1"/>
  <c r="B59" i="29" s="1"/>
  <c r="B60" i="29" a="1"/>
  <c r="B60" i="29" s="1"/>
  <c r="B61" i="29" a="1"/>
  <c r="B61" i="29" s="1"/>
  <c r="B62" i="29" a="1"/>
  <c r="B62" i="29" s="1"/>
  <c r="B63" i="29" a="1"/>
  <c r="B63" i="29" s="1"/>
  <c r="B64" i="29" a="1"/>
  <c r="B64" i="29" s="1"/>
  <c r="B65" i="29" a="1"/>
  <c r="B65" i="29" s="1"/>
  <c r="B66" i="29" a="1"/>
  <c r="B66" i="29" s="1"/>
  <c r="B67" i="29" a="1"/>
  <c r="B67" i="29" s="1"/>
  <c r="B68" i="29" a="1"/>
  <c r="B68" i="29" s="1"/>
  <c r="B69" i="29" a="1"/>
  <c r="B69" i="29" s="1"/>
  <c r="B70" i="29" a="1"/>
  <c r="B70" i="29" s="1"/>
  <c r="B71" i="29" a="1"/>
  <c r="B71" i="29" s="1"/>
  <c r="B72" i="29" a="1"/>
  <c r="B72" i="29" s="1"/>
  <c r="B73" i="29" a="1"/>
  <c r="B73" i="29" s="1"/>
  <c r="B74" i="29" a="1"/>
  <c r="B74" i="29" s="1"/>
  <c r="B75" i="29" a="1"/>
  <c r="B75" i="29" s="1"/>
  <c r="B76" i="29" a="1"/>
  <c r="B76" i="29" s="1"/>
  <c r="B77" i="29" a="1"/>
  <c r="B77" i="29" s="1"/>
  <c r="B78" i="29" a="1"/>
  <c r="B78" i="29" s="1"/>
  <c r="B79" i="29" a="1"/>
  <c r="B79" i="29" s="1"/>
  <c r="B80" i="29" a="1"/>
  <c r="B80" i="29" s="1"/>
  <c r="B81" i="29" a="1"/>
  <c r="B81" i="29" s="1"/>
  <c r="B82" i="29" a="1"/>
  <c r="B82" i="29" s="1"/>
  <c r="B83" i="29" a="1"/>
  <c r="B83" i="29" s="1"/>
  <c r="B84" i="29" a="1"/>
  <c r="B84" i="29" s="1"/>
  <c r="B85" i="29" a="1"/>
  <c r="B85" i="29" s="1"/>
  <c r="B86" i="29" a="1"/>
  <c r="B86" i="29" s="1"/>
  <c r="B87" i="29" a="1"/>
  <c r="B87" i="29" s="1"/>
  <c r="B88" i="29" a="1"/>
  <c r="B88" i="29" s="1"/>
  <c r="B89" i="29" a="1"/>
  <c r="B89" i="29" s="1"/>
  <c r="B90" i="29" a="1"/>
  <c r="B90" i="29" s="1"/>
  <c r="B91" i="29" a="1"/>
  <c r="B91" i="29" s="1"/>
  <c r="B92" i="29" a="1"/>
  <c r="B92" i="29" s="1"/>
  <c r="B93" i="29" a="1"/>
  <c r="B93" i="29" s="1"/>
  <c r="B94" i="29" a="1"/>
  <c r="B94" i="29" s="1"/>
  <c r="B95" i="29" a="1"/>
  <c r="B95" i="29" s="1"/>
  <c r="B96" i="29" a="1"/>
  <c r="B96" i="29" s="1"/>
  <c r="B97" i="29" a="1"/>
  <c r="B97" i="29" s="1"/>
  <c r="B98" i="29" a="1"/>
  <c r="B98" i="29" s="1"/>
  <c r="B99" i="29" a="1"/>
  <c r="B99" i="29" s="1"/>
  <c r="B100" i="29" a="1"/>
  <c r="B100" i="29" s="1"/>
  <c r="B101" i="29" a="1"/>
  <c r="B101" i="29" s="1"/>
  <c r="B102" i="29" a="1"/>
  <c r="B102" i="29" s="1"/>
  <c r="B103" i="29" a="1"/>
  <c r="B103" i="29" s="1"/>
  <c r="B104" i="29" a="1"/>
  <c r="B104" i="29" s="1"/>
  <c r="B105" i="29" a="1"/>
  <c r="B105" i="29" s="1"/>
  <c r="B106" i="29" a="1"/>
  <c r="B106" i="29" s="1"/>
  <c r="B107" i="29" a="1"/>
  <c r="B107" i="29" s="1"/>
  <c r="B108" i="29" a="1"/>
  <c r="B108" i="29" s="1"/>
  <c r="B109" i="29" a="1"/>
  <c r="B109" i="29" s="1"/>
  <c r="B110" i="29" a="1"/>
  <c r="B110" i="29" s="1"/>
  <c r="B111" i="29" a="1"/>
  <c r="B111" i="29" s="1"/>
  <c r="B112" i="29" a="1"/>
  <c r="B112" i="29" s="1"/>
  <c r="B113" i="29" a="1"/>
  <c r="B113" i="29" s="1"/>
  <c r="B114" i="29" a="1"/>
  <c r="B114" i="29" s="1"/>
  <c r="B115" i="29" a="1"/>
  <c r="B115" i="29" s="1"/>
  <c r="B116" i="29" a="1"/>
  <c r="B116" i="29" s="1"/>
  <c r="B117" i="29" a="1"/>
  <c r="B117" i="29" s="1"/>
  <c r="B118" i="29" a="1"/>
  <c r="B118" i="29" s="1"/>
  <c r="B119" i="29" a="1"/>
  <c r="B119" i="29" s="1"/>
  <c r="B120" i="29" a="1"/>
  <c r="B120" i="29" s="1"/>
  <c r="B121" i="29" a="1"/>
  <c r="B121" i="29" s="1"/>
  <c r="B122" i="29" a="1"/>
  <c r="B122" i="29" s="1"/>
  <c r="B123" i="29" a="1"/>
  <c r="B123" i="29" s="1"/>
  <c r="B124" i="29" a="1"/>
  <c r="B124" i="29" s="1"/>
  <c r="B125" i="29" a="1"/>
  <c r="B125" i="29" s="1"/>
  <c r="B126" i="29" a="1"/>
  <c r="B126" i="29" s="1"/>
  <c r="B127" i="29" a="1"/>
  <c r="B127" i="29" s="1"/>
  <c r="B128" i="29" a="1"/>
  <c r="B128" i="29" s="1"/>
  <c r="B129" i="29" a="1"/>
  <c r="B129" i="29" s="1"/>
  <c r="B130" i="29" a="1"/>
  <c r="B130" i="29" s="1"/>
  <c r="B131" i="29" a="1"/>
  <c r="B131" i="29" s="1"/>
  <c r="B132" i="29" a="1"/>
  <c r="B132" i="29" s="1"/>
  <c r="B133" i="29" a="1"/>
  <c r="B133" i="29" s="1"/>
  <c r="B134" i="29" a="1"/>
  <c r="B134" i="29" s="1"/>
  <c r="B135" i="29" a="1"/>
  <c r="B135" i="29" s="1"/>
  <c r="B136" i="29" a="1"/>
  <c r="B136" i="29" s="1"/>
  <c r="B137" i="29" a="1"/>
  <c r="B137" i="29" s="1"/>
  <c r="B138" i="29" a="1"/>
  <c r="B138" i="29" s="1"/>
  <c r="B139" i="29" a="1"/>
  <c r="B139" i="29" s="1"/>
  <c r="B140" i="29" a="1"/>
  <c r="B140" i="29" s="1"/>
  <c r="B141" i="29" a="1"/>
  <c r="B141" i="29" s="1"/>
  <c r="B142" i="29" a="1"/>
  <c r="B142" i="29" s="1"/>
  <c r="B143" i="29" a="1"/>
  <c r="B143" i="29" s="1"/>
  <c r="B144" i="29" a="1"/>
  <c r="B144" i="29" s="1"/>
  <c r="B145" i="29" a="1"/>
  <c r="B145" i="29" s="1"/>
  <c r="B146" i="29" a="1"/>
  <c r="B146" i="29" s="1"/>
  <c r="B147" i="29" a="1"/>
  <c r="B147" i="29" s="1"/>
  <c r="B148" i="29" a="1"/>
  <c r="B148" i="29" s="1"/>
  <c r="B149" i="29" a="1"/>
  <c r="B149" i="29" s="1"/>
  <c r="B150" i="29" a="1"/>
  <c r="B150" i="29" s="1"/>
  <c r="B151" i="29" a="1"/>
  <c r="B151" i="29" s="1"/>
  <c r="B152" i="29" a="1"/>
  <c r="B152" i="29" s="1"/>
  <c r="B153" i="29" a="1"/>
  <c r="B153" i="29" s="1"/>
  <c r="B154" i="29" a="1"/>
  <c r="B154" i="29" s="1"/>
  <c r="B155" i="29" a="1"/>
  <c r="B155" i="29" s="1"/>
  <c r="B156" i="29" a="1"/>
  <c r="B156" i="29" s="1"/>
  <c r="B157" i="29" a="1"/>
  <c r="B157" i="29" s="1"/>
  <c r="B158" i="29" a="1"/>
  <c r="B158" i="29" s="1"/>
  <c r="B159" i="29" a="1"/>
  <c r="B159" i="29" s="1"/>
  <c r="B160" i="29" a="1"/>
  <c r="B160" i="29" s="1"/>
  <c r="B161" i="29" a="1"/>
  <c r="B161" i="29" s="1"/>
  <c r="B162" i="29" a="1"/>
  <c r="B162" i="29" s="1"/>
  <c r="B163" i="29" a="1"/>
  <c r="B163" i="29" s="1"/>
  <c r="B164" i="29" a="1"/>
  <c r="B164" i="29" s="1"/>
  <c r="B165" i="29" a="1"/>
  <c r="B165" i="29" s="1"/>
  <c r="B166" i="29" a="1"/>
  <c r="B166" i="29" s="1"/>
  <c r="B167" i="29" a="1"/>
  <c r="B167" i="29" s="1"/>
  <c r="B168" i="29" a="1"/>
  <c r="B168" i="29" s="1"/>
  <c r="B169" i="29" a="1"/>
  <c r="B169" i="29" s="1"/>
  <c r="B170" i="29" a="1"/>
  <c r="B170" i="29" s="1"/>
  <c r="B171" i="29" a="1"/>
  <c r="B171" i="29" s="1"/>
  <c r="B172" i="29" a="1"/>
  <c r="B172" i="29" s="1"/>
  <c r="B173" i="29" a="1"/>
  <c r="B173" i="29" s="1"/>
  <c r="B174" i="29" a="1"/>
  <c r="B174" i="29" s="1"/>
  <c r="B175" i="29" a="1"/>
  <c r="B175" i="29" s="1"/>
  <c r="B176" i="29" a="1"/>
  <c r="B176" i="29" s="1"/>
  <c r="B177" i="29" a="1"/>
  <c r="B177" i="29" s="1"/>
  <c r="B178" i="29" a="1"/>
  <c r="B178" i="29" s="1"/>
  <c r="B179" i="29" a="1"/>
  <c r="B179" i="29" s="1"/>
  <c r="B180" i="29" a="1"/>
  <c r="B180" i="29" s="1"/>
  <c r="B181" i="29" a="1"/>
  <c r="B181" i="29" s="1"/>
  <c r="B182" i="29" a="1"/>
  <c r="B182" i="29" s="1"/>
  <c r="B183" i="29" a="1"/>
  <c r="B183" i="29" s="1"/>
  <c r="B184" i="29" a="1"/>
  <c r="B184" i="29" s="1"/>
  <c r="B185" i="29" a="1"/>
  <c r="B185" i="29" s="1"/>
  <c r="B186" i="29" a="1"/>
  <c r="B186" i="29" s="1"/>
  <c r="B187" i="29" a="1"/>
  <c r="B187" i="29" s="1"/>
  <c r="B188" i="29" a="1"/>
  <c r="B188" i="29" s="1"/>
  <c r="B189" i="29" a="1"/>
  <c r="B189" i="29" s="1"/>
  <c r="B190" i="29" a="1"/>
  <c r="B190" i="29" s="1"/>
  <c r="B191" i="29" a="1"/>
  <c r="B191" i="29" s="1"/>
  <c r="B192" i="29" a="1"/>
  <c r="B192" i="29" s="1"/>
  <c r="B193" i="29" a="1"/>
  <c r="B193" i="29" s="1"/>
  <c r="B194" i="29" a="1"/>
  <c r="B194" i="29" s="1"/>
  <c r="B195" i="29" a="1"/>
  <c r="B195" i="29" s="1"/>
  <c r="B196" i="29" a="1"/>
  <c r="B196" i="29" s="1"/>
  <c r="B197" i="29" a="1"/>
  <c r="B197" i="29" s="1"/>
  <c r="B198" i="29" a="1"/>
  <c r="B198" i="29" s="1"/>
  <c r="B199" i="29" a="1"/>
  <c r="B199" i="29" s="1"/>
  <c r="B200" i="29" a="1"/>
  <c r="B200" i="29" s="1"/>
  <c r="B201" i="29" a="1"/>
  <c r="B201" i="29" s="1"/>
  <c r="B202" i="29" a="1"/>
  <c r="B202" i="29" s="1"/>
  <c r="B203" i="29" a="1"/>
  <c r="B203" i="29" s="1"/>
  <c r="B204" i="29" a="1"/>
  <c r="B204" i="29" s="1"/>
  <c r="B205" i="29" a="1"/>
  <c r="B205" i="29" s="1"/>
  <c r="B206" i="29" a="1"/>
  <c r="B206" i="29" s="1"/>
  <c r="B207" i="29" a="1"/>
  <c r="B207" i="29" s="1"/>
  <c r="B208" i="29" a="1"/>
  <c r="B208" i="29" s="1"/>
  <c r="B209" i="29" a="1"/>
  <c r="B209" i="29" s="1"/>
  <c r="B210" i="29" a="1"/>
  <c r="B210" i="29" s="1"/>
  <c r="B211" i="29" a="1"/>
  <c r="B211" i="29" s="1"/>
  <c r="B212" i="29" a="1"/>
  <c r="B212" i="29" s="1"/>
  <c r="B213" i="29" a="1"/>
  <c r="B213" i="29" s="1"/>
  <c r="B214" i="29" a="1"/>
  <c r="B214" i="29" s="1"/>
  <c r="B215" i="29" a="1"/>
  <c r="B215" i="29" s="1"/>
  <c r="B216" i="29" a="1"/>
  <c r="B216" i="29" s="1"/>
  <c r="B217" i="29" a="1"/>
  <c r="B217" i="29" s="1"/>
  <c r="B218" i="29" a="1"/>
  <c r="B218" i="29" s="1"/>
  <c r="B219" i="29" a="1"/>
  <c r="B219" i="29" s="1"/>
  <c r="B220" i="29" a="1"/>
  <c r="B220" i="29" s="1"/>
  <c r="B221" i="29" a="1"/>
  <c r="B221" i="29" s="1"/>
  <c r="B222" i="29" a="1"/>
  <c r="B222" i="29" s="1"/>
  <c r="B223" i="29" a="1"/>
  <c r="B223" i="29" s="1"/>
  <c r="B224" i="29" a="1"/>
  <c r="B224" i="29" s="1"/>
  <c r="B225" i="29" a="1"/>
  <c r="B225" i="29" s="1"/>
  <c r="B226" i="29" a="1"/>
  <c r="B226" i="29" s="1"/>
  <c r="B227" i="29" a="1"/>
  <c r="B227" i="29" s="1"/>
  <c r="B228" i="29" a="1"/>
  <c r="B228" i="29" s="1"/>
  <c r="B229" i="29" a="1"/>
  <c r="B229" i="29" s="1"/>
  <c r="B230" i="29" a="1"/>
  <c r="B230" i="29" s="1"/>
  <c r="B231" i="29" a="1"/>
  <c r="B231" i="29" s="1"/>
  <c r="B232" i="29" a="1"/>
  <c r="B232" i="29" s="1"/>
  <c r="B233" i="29" a="1"/>
  <c r="B233" i="29" s="1"/>
  <c r="B234" i="29" a="1"/>
  <c r="B234" i="29" s="1"/>
  <c r="B235" i="29" a="1"/>
  <c r="B235" i="29" s="1"/>
  <c r="B236" i="29" a="1"/>
  <c r="B236" i="29" s="1"/>
  <c r="B237" i="29" a="1"/>
  <c r="B237" i="29" s="1"/>
  <c r="B238" i="29" a="1"/>
  <c r="B238" i="29" s="1"/>
  <c r="B239" i="29" a="1"/>
  <c r="B239" i="29" s="1"/>
  <c r="B240" i="29" a="1"/>
  <c r="B240" i="29" s="1"/>
  <c r="B241" i="29" a="1"/>
  <c r="B241" i="29" s="1"/>
  <c r="B242" i="29" a="1"/>
  <c r="B242" i="29" s="1"/>
  <c r="B243" i="29" a="1"/>
  <c r="B243" i="29" s="1"/>
  <c r="B244" i="29" a="1"/>
  <c r="B244" i="29" s="1"/>
  <c r="B245" i="29" a="1"/>
  <c r="B245" i="29" s="1"/>
  <c r="B246" i="29" a="1"/>
  <c r="B246" i="29" s="1"/>
  <c r="B247" i="29" a="1"/>
  <c r="B247" i="29" s="1"/>
  <c r="B248" i="29" a="1"/>
  <c r="B248" i="29" s="1"/>
  <c r="B249" i="29" a="1"/>
  <c r="B249" i="29" s="1"/>
  <c r="B250" i="29" a="1"/>
  <c r="B250" i="29" s="1"/>
  <c r="B251" i="29" a="1"/>
  <c r="B251" i="29" s="1"/>
  <c r="B252" i="29" a="1"/>
  <c r="B252" i="29" s="1"/>
  <c r="B253" i="29" a="1"/>
  <c r="B253" i="29" s="1"/>
  <c r="B254" i="29" a="1"/>
  <c r="B254" i="29" s="1"/>
  <c r="B255" i="29" a="1"/>
  <c r="B255" i="29" s="1"/>
  <c r="B256" i="29" a="1"/>
  <c r="B256" i="29" s="1"/>
  <c r="B257" i="29" a="1"/>
  <c r="B257" i="29" s="1"/>
  <c r="B258" i="29" a="1"/>
  <c r="B258" i="29" s="1"/>
  <c r="B259" i="29" a="1"/>
  <c r="B259" i="29" s="1"/>
  <c r="B260" i="29" a="1"/>
  <c r="B260" i="29" s="1"/>
  <c r="B261" i="29" a="1"/>
  <c r="B261" i="29" s="1"/>
  <c r="B262" i="29" a="1"/>
  <c r="B262" i="29" s="1"/>
  <c r="B263" i="29" a="1"/>
  <c r="B263" i="29" s="1"/>
  <c r="B264" i="29" a="1"/>
  <c r="B264" i="29" s="1"/>
  <c r="B265" i="29" a="1"/>
  <c r="B265" i="29" s="1"/>
  <c r="B266" i="29" a="1"/>
  <c r="B266" i="29" s="1"/>
  <c r="B267" i="29" a="1"/>
  <c r="B267" i="29" s="1"/>
  <c r="B268" i="29" a="1"/>
  <c r="B268" i="29" s="1"/>
  <c r="B269" i="29" a="1"/>
  <c r="B269" i="29" s="1"/>
  <c r="B270" i="29" a="1"/>
  <c r="B270" i="29" s="1"/>
  <c r="B271" i="29" a="1"/>
  <c r="B271" i="29" s="1"/>
  <c r="B272" i="29" a="1"/>
  <c r="B272" i="29" s="1"/>
  <c r="B273" i="29" a="1"/>
  <c r="B273" i="29" s="1"/>
  <c r="B274" i="29" a="1"/>
  <c r="B274" i="29" s="1"/>
  <c r="B275" i="29" a="1"/>
  <c r="B275" i="29" s="1"/>
  <c r="B276" i="29" a="1"/>
  <c r="B276" i="29" s="1"/>
  <c r="B277" i="29" a="1"/>
  <c r="B277" i="29" s="1"/>
  <c r="B278" i="29" a="1"/>
  <c r="B278" i="29" s="1"/>
  <c r="B279" i="29" a="1"/>
  <c r="B279" i="29" s="1"/>
  <c r="B280" i="29" a="1"/>
  <c r="B280" i="29" s="1"/>
  <c r="A6" i="29" a="1"/>
  <c r="A6" i="29" s="1"/>
  <c r="A7" i="29" a="1"/>
  <c r="A7" i="29" s="1"/>
  <c r="A8" i="29" a="1"/>
  <c r="A8" i="29" s="1"/>
  <c r="A9" i="29" a="1"/>
  <c r="A9" i="29" s="1"/>
  <c r="A10" i="29" a="1"/>
  <c r="A10" i="29" s="1"/>
  <c r="A11" i="29" a="1"/>
  <c r="A11" i="29" s="1"/>
  <c r="A12" i="29" a="1"/>
  <c r="A12" i="29" s="1"/>
  <c r="A13" i="29" a="1"/>
  <c r="A13" i="29" s="1"/>
  <c r="A14" i="29" a="1"/>
  <c r="A14" i="29" s="1"/>
  <c r="A15" i="29" a="1"/>
  <c r="A15" i="29" s="1"/>
  <c r="A16" i="29" a="1"/>
  <c r="A16" i="29" s="1"/>
  <c r="A17" i="29" a="1"/>
  <c r="A17" i="29" s="1"/>
  <c r="A18" i="29" a="1"/>
  <c r="A18" i="29" s="1"/>
  <c r="A19" i="29" a="1"/>
  <c r="A19" i="29" s="1"/>
  <c r="A20" i="29" a="1"/>
  <c r="A20" i="29" s="1"/>
  <c r="A21" i="29" a="1"/>
  <c r="A21" i="29" s="1"/>
  <c r="A22" i="29" a="1"/>
  <c r="A22" i="29" s="1"/>
  <c r="A23" i="29" a="1"/>
  <c r="A23" i="29" s="1"/>
  <c r="A24" i="29" a="1"/>
  <c r="A24" i="29" s="1"/>
  <c r="A25" i="29" a="1"/>
  <c r="A25" i="29" s="1"/>
  <c r="A26" i="29" a="1"/>
  <c r="A26" i="29" s="1"/>
  <c r="A27" i="29" a="1"/>
  <c r="A27" i="29" s="1"/>
  <c r="A28" i="29" a="1"/>
  <c r="A28" i="29" s="1"/>
  <c r="A29" i="29" a="1"/>
  <c r="A29" i="29" s="1"/>
  <c r="A30" i="29" a="1"/>
  <c r="A30" i="29" s="1"/>
  <c r="A31" i="29" a="1"/>
  <c r="A31" i="29" s="1"/>
  <c r="A32" i="29" a="1"/>
  <c r="A32" i="29" s="1"/>
  <c r="A33" i="29" a="1"/>
  <c r="A33" i="29" s="1"/>
  <c r="A34" i="29" a="1"/>
  <c r="A34" i="29" s="1"/>
  <c r="A35" i="29" a="1"/>
  <c r="A35" i="29" s="1"/>
  <c r="A36" i="29" a="1"/>
  <c r="A36" i="29" s="1"/>
  <c r="A37" i="29" a="1"/>
  <c r="A37" i="29" s="1"/>
  <c r="A38" i="29" a="1"/>
  <c r="A38" i="29" s="1"/>
  <c r="A39" i="29" a="1"/>
  <c r="A39" i="29" s="1"/>
  <c r="A40" i="29" a="1"/>
  <c r="A40" i="29" s="1"/>
  <c r="A41" i="29" a="1"/>
  <c r="A41" i="29" s="1"/>
  <c r="A42" i="29" a="1"/>
  <c r="A42" i="29" s="1"/>
  <c r="A43" i="29" a="1"/>
  <c r="A43" i="29" s="1"/>
  <c r="A44" i="29" a="1"/>
  <c r="A44" i="29" s="1"/>
  <c r="A45" i="29" a="1"/>
  <c r="A45" i="29" s="1"/>
  <c r="A46" i="29" a="1"/>
  <c r="A46" i="29" s="1"/>
  <c r="A47" i="29" a="1"/>
  <c r="A47" i="29" s="1"/>
  <c r="A48" i="29" a="1"/>
  <c r="A48" i="29" s="1"/>
  <c r="A49" i="29" a="1"/>
  <c r="A49" i="29" s="1"/>
  <c r="A50" i="29" a="1"/>
  <c r="A50" i="29" s="1"/>
  <c r="A51" i="29" a="1"/>
  <c r="A51" i="29" s="1"/>
  <c r="A52" i="29" a="1"/>
  <c r="A52" i="29" s="1"/>
  <c r="A53" i="29" a="1"/>
  <c r="A53" i="29" s="1"/>
  <c r="A54" i="29" a="1"/>
  <c r="A54" i="29" s="1"/>
  <c r="A55" i="29" a="1"/>
  <c r="A55" i="29" s="1"/>
  <c r="A56" i="29" a="1"/>
  <c r="A56" i="29" s="1"/>
  <c r="A57" i="29" a="1"/>
  <c r="A57" i="29" s="1"/>
  <c r="A58" i="29" a="1"/>
  <c r="A58" i="29" s="1"/>
  <c r="A59" i="29" a="1"/>
  <c r="A59" i="29" s="1"/>
  <c r="A60" i="29" a="1"/>
  <c r="A60" i="29" s="1"/>
  <c r="A61" i="29" a="1"/>
  <c r="A61" i="29" s="1"/>
  <c r="A62" i="29" a="1"/>
  <c r="A62" i="29" s="1"/>
  <c r="A63" i="29" a="1"/>
  <c r="A63" i="29" s="1"/>
  <c r="A64" i="29" a="1"/>
  <c r="A64" i="29" s="1"/>
  <c r="A65" i="29" a="1"/>
  <c r="A65" i="29" s="1"/>
  <c r="A66" i="29" a="1"/>
  <c r="A66" i="29" s="1"/>
  <c r="A67" i="29" a="1"/>
  <c r="A67" i="29" s="1"/>
  <c r="A68" i="29" a="1"/>
  <c r="A68" i="29" s="1"/>
  <c r="A69" i="29" a="1"/>
  <c r="A69" i="29" s="1"/>
  <c r="A70" i="29" a="1"/>
  <c r="A70" i="29" s="1"/>
  <c r="A71" i="29" a="1"/>
  <c r="A71" i="29" s="1"/>
  <c r="A72" i="29" a="1"/>
  <c r="A72" i="29" s="1"/>
  <c r="A73" i="29" a="1"/>
  <c r="A73" i="29" s="1"/>
  <c r="A74" i="29" a="1"/>
  <c r="A74" i="29" s="1"/>
  <c r="A75" i="29" a="1"/>
  <c r="A75" i="29" s="1"/>
  <c r="A76" i="29" a="1"/>
  <c r="A76" i="29" s="1"/>
  <c r="A77" i="29" a="1"/>
  <c r="A77" i="29" s="1"/>
  <c r="A78" i="29" a="1"/>
  <c r="A78" i="29" s="1"/>
  <c r="A79" i="29" a="1"/>
  <c r="A79" i="29" s="1"/>
  <c r="A80" i="29" a="1"/>
  <c r="A80" i="29" s="1"/>
  <c r="A81" i="29" a="1"/>
  <c r="A81" i="29" s="1"/>
  <c r="A82" i="29" a="1"/>
  <c r="A82" i="29" s="1"/>
  <c r="A83" i="29" a="1"/>
  <c r="A83" i="29" s="1"/>
  <c r="A84" i="29" a="1"/>
  <c r="A84" i="29" s="1"/>
  <c r="A85" i="29" a="1"/>
  <c r="A85" i="29" s="1"/>
  <c r="A86" i="29" a="1"/>
  <c r="A86" i="29" s="1"/>
  <c r="A87" i="29" a="1"/>
  <c r="A87" i="29" s="1"/>
  <c r="A88" i="29" a="1"/>
  <c r="A88" i="29" s="1"/>
  <c r="A89" i="29" a="1"/>
  <c r="A89" i="29" s="1"/>
  <c r="A90" i="29" a="1"/>
  <c r="A90" i="29" s="1"/>
  <c r="A91" i="29" a="1"/>
  <c r="A91" i="29" s="1"/>
  <c r="A92" i="29" a="1"/>
  <c r="A92" i="29" s="1"/>
  <c r="A93" i="29" a="1"/>
  <c r="A93" i="29" s="1"/>
  <c r="A94" i="29" a="1"/>
  <c r="A94" i="29" s="1"/>
  <c r="A95" i="29" a="1"/>
  <c r="A95" i="29" s="1"/>
  <c r="A96" i="29" a="1"/>
  <c r="A96" i="29" s="1"/>
  <c r="A97" i="29" a="1"/>
  <c r="A97" i="29" s="1"/>
  <c r="A98" i="29" a="1"/>
  <c r="A98" i="29" s="1"/>
  <c r="A99" i="29" a="1"/>
  <c r="A99" i="29" s="1"/>
  <c r="A100" i="29" a="1"/>
  <c r="A100" i="29" s="1"/>
  <c r="A101" i="29" a="1"/>
  <c r="A101" i="29" s="1"/>
  <c r="A102" i="29" a="1"/>
  <c r="A102" i="29" s="1"/>
  <c r="A103" i="29" a="1"/>
  <c r="A103" i="29" s="1"/>
  <c r="A104" i="29" a="1"/>
  <c r="A104" i="29" s="1"/>
  <c r="A105" i="29" a="1"/>
  <c r="A105" i="29" s="1"/>
  <c r="A106" i="29" a="1"/>
  <c r="A106" i="29" s="1"/>
  <c r="A107" i="29" a="1"/>
  <c r="A107" i="29" s="1"/>
  <c r="A108" i="29" a="1"/>
  <c r="A108" i="29" s="1"/>
  <c r="A109" i="29" a="1"/>
  <c r="A109" i="29" s="1"/>
  <c r="A110" i="29" a="1"/>
  <c r="A110" i="29" s="1"/>
  <c r="A111" i="29" a="1"/>
  <c r="A111" i="29" s="1"/>
  <c r="A112" i="29" a="1"/>
  <c r="A112" i="29" s="1"/>
  <c r="A113" i="29" a="1"/>
  <c r="A113" i="29" s="1"/>
  <c r="A114" i="29" a="1"/>
  <c r="A114" i="29" s="1"/>
  <c r="A115" i="29" a="1"/>
  <c r="A115" i="29" s="1"/>
  <c r="A116" i="29" a="1"/>
  <c r="A116" i="29" s="1"/>
  <c r="A117" i="29" a="1"/>
  <c r="A117" i="29" s="1"/>
  <c r="A118" i="29" a="1"/>
  <c r="A118" i="29" s="1"/>
  <c r="A119" i="29" a="1"/>
  <c r="A119" i="29" s="1"/>
  <c r="A120" i="29" a="1"/>
  <c r="A120" i="29" s="1"/>
  <c r="A121" i="29" a="1"/>
  <c r="A121" i="29" s="1"/>
  <c r="A122" i="29" a="1"/>
  <c r="A122" i="29" s="1"/>
  <c r="A123" i="29" a="1"/>
  <c r="A123" i="29" s="1"/>
  <c r="A124" i="29" a="1"/>
  <c r="A124" i="29" s="1"/>
  <c r="A125" i="29" a="1"/>
  <c r="A125" i="29" s="1"/>
  <c r="A126" i="29" a="1"/>
  <c r="A126" i="29" s="1"/>
  <c r="A127" i="29" a="1"/>
  <c r="A127" i="29" s="1"/>
  <c r="A128" i="29" a="1"/>
  <c r="A128" i="29" s="1"/>
  <c r="A129" i="29" a="1"/>
  <c r="A129" i="29" s="1"/>
  <c r="A130" i="29" a="1"/>
  <c r="A130" i="29" s="1"/>
  <c r="A131" i="29" a="1"/>
  <c r="A131" i="29" s="1"/>
  <c r="A132" i="29" a="1"/>
  <c r="A132" i="29" s="1"/>
  <c r="A133" i="29" a="1"/>
  <c r="A133" i="29" s="1"/>
  <c r="A134" i="29" a="1"/>
  <c r="A134" i="29" s="1"/>
  <c r="A135" i="29" a="1"/>
  <c r="A135" i="29" s="1"/>
  <c r="A136" i="29" a="1"/>
  <c r="A136" i="29" s="1"/>
  <c r="A137" i="29" a="1"/>
  <c r="A137" i="29" s="1"/>
  <c r="A138" i="29" a="1"/>
  <c r="A138" i="29" s="1"/>
  <c r="A139" i="29" a="1"/>
  <c r="A139" i="29" s="1"/>
  <c r="A140" i="29" a="1"/>
  <c r="A140" i="29" s="1"/>
  <c r="A141" i="29" a="1"/>
  <c r="A141" i="29" s="1"/>
  <c r="A142" i="29" a="1"/>
  <c r="A142" i="29" s="1"/>
  <c r="A143" i="29" a="1"/>
  <c r="A143" i="29" s="1"/>
  <c r="A144" i="29" a="1"/>
  <c r="A144" i="29" s="1"/>
  <c r="A145" i="29" a="1"/>
  <c r="A145" i="29" s="1"/>
  <c r="A146" i="29" a="1"/>
  <c r="A146" i="29" s="1"/>
  <c r="A147" i="29" a="1"/>
  <c r="A147" i="29" s="1"/>
  <c r="A148" i="29" a="1"/>
  <c r="A148" i="29" s="1"/>
  <c r="A149" i="29" a="1"/>
  <c r="A149" i="29" s="1"/>
  <c r="A150" i="29" a="1"/>
  <c r="A150" i="29" s="1"/>
  <c r="A151" i="29" a="1"/>
  <c r="A151" i="29" s="1"/>
  <c r="A152" i="29" a="1"/>
  <c r="A152" i="29" s="1"/>
  <c r="A153" i="29" a="1"/>
  <c r="A153" i="29" s="1"/>
  <c r="A154" i="29" a="1"/>
  <c r="A154" i="29" s="1"/>
  <c r="A155" i="29" a="1"/>
  <c r="A155" i="29" s="1"/>
  <c r="A156" i="29" a="1"/>
  <c r="A156" i="29" s="1"/>
  <c r="A157" i="29" a="1"/>
  <c r="A157" i="29" s="1"/>
  <c r="A158" i="29" a="1"/>
  <c r="A158" i="29" s="1"/>
  <c r="A159" i="29" a="1"/>
  <c r="A159" i="29" s="1"/>
  <c r="A160" i="29" a="1"/>
  <c r="A160" i="29" s="1"/>
  <c r="A161" i="29" a="1"/>
  <c r="A161" i="29" s="1"/>
  <c r="A162" i="29" a="1"/>
  <c r="A162" i="29" s="1"/>
  <c r="A163" i="29" a="1"/>
  <c r="A163" i="29" s="1"/>
  <c r="A164" i="29" a="1"/>
  <c r="A164" i="29" s="1"/>
  <c r="A165" i="29" a="1"/>
  <c r="A165" i="29" s="1"/>
  <c r="A166" i="29" a="1"/>
  <c r="A166" i="29" s="1"/>
  <c r="A167" i="29" a="1"/>
  <c r="A167" i="29" s="1"/>
  <c r="A168" i="29" a="1"/>
  <c r="A168" i="29" s="1"/>
  <c r="A169" i="29" a="1"/>
  <c r="A169" i="29" s="1"/>
  <c r="A170" i="29" a="1"/>
  <c r="A170" i="29" s="1"/>
  <c r="A171" i="29" a="1"/>
  <c r="A171" i="29" s="1"/>
  <c r="A172" i="29" a="1"/>
  <c r="A172" i="29" s="1"/>
  <c r="A173" i="29" a="1"/>
  <c r="A173" i="29" s="1"/>
  <c r="A174" i="29" a="1"/>
  <c r="A174" i="29" s="1"/>
  <c r="A175" i="29" a="1"/>
  <c r="A175" i="29" s="1"/>
  <c r="A176" i="29" a="1"/>
  <c r="A176" i="29" s="1"/>
  <c r="A177" i="29" a="1"/>
  <c r="A177" i="29" s="1"/>
  <c r="A178" i="29" a="1"/>
  <c r="A178" i="29" s="1"/>
  <c r="A179" i="29" a="1"/>
  <c r="A179" i="29" s="1"/>
  <c r="A180" i="29" a="1"/>
  <c r="A180" i="29" s="1"/>
  <c r="A181" i="29" a="1"/>
  <c r="A181" i="29" s="1"/>
  <c r="A182" i="29" a="1"/>
  <c r="A182" i="29" s="1"/>
  <c r="A183" i="29" a="1"/>
  <c r="A183" i="29" s="1"/>
  <c r="A184" i="29" a="1"/>
  <c r="A184" i="29" s="1"/>
  <c r="A185" i="29" a="1"/>
  <c r="A185" i="29" s="1"/>
  <c r="A186" i="29" a="1"/>
  <c r="A186" i="29" s="1"/>
  <c r="A187" i="29" a="1"/>
  <c r="A187" i="29" s="1"/>
  <c r="A188" i="29" a="1"/>
  <c r="A188" i="29" s="1"/>
  <c r="A189" i="29" a="1"/>
  <c r="A189" i="29" s="1"/>
  <c r="A190" i="29" a="1"/>
  <c r="A190" i="29" s="1"/>
  <c r="A191" i="29" a="1"/>
  <c r="A191" i="29" s="1"/>
  <c r="A192" i="29" a="1"/>
  <c r="A192" i="29" s="1"/>
  <c r="A193" i="29" a="1"/>
  <c r="A193" i="29" s="1"/>
  <c r="A194" i="29" a="1"/>
  <c r="A194" i="29" s="1"/>
  <c r="A195" i="29" a="1"/>
  <c r="A195" i="29" s="1"/>
  <c r="A196" i="29" a="1"/>
  <c r="A196" i="29" s="1"/>
  <c r="A197" i="29" a="1"/>
  <c r="A197" i="29" s="1"/>
  <c r="A198" i="29" a="1"/>
  <c r="A198" i="29" s="1"/>
  <c r="A199" i="29" a="1"/>
  <c r="A199" i="29" s="1"/>
  <c r="A200" i="29" a="1"/>
  <c r="A200" i="29" s="1"/>
  <c r="A201" i="29" a="1"/>
  <c r="A201" i="29" s="1"/>
  <c r="A202" i="29" a="1"/>
  <c r="A202" i="29" s="1"/>
  <c r="A203" i="29" a="1"/>
  <c r="A203" i="29" s="1"/>
  <c r="A204" i="29" a="1"/>
  <c r="A204" i="29" s="1"/>
  <c r="A205" i="29" a="1"/>
  <c r="A205" i="29" s="1"/>
  <c r="A206" i="29" a="1"/>
  <c r="A206" i="29" s="1"/>
  <c r="A207" i="29" a="1"/>
  <c r="A207" i="29" s="1"/>
  <c r="A208" i="29" a="1"/>
  <c r="A208" i="29" s="1"/>
  <c r="A209" i="29" a="1"/>
  <c r="A209" i="29" s="1"/>
  <c r="A210" i="29" a="1"/>
  <c r="A210" i="29" s="1"/>
  <c r="A211" i="29" a="1"/>
  <c r="A211" i="29" s="1"/>
  <c r="A212" i="29" a="1"/>
  <c r="A212" i="29" s="1"/>
  <c r="A213" i="29" a="1"/>
  <c r="A213" i="29" s="1"/>
  <c r="A214" i="29" a="1"/>
  <c r="A214" i="29" s="1"/>
  <c r="A215" i="29" a="1"/>
  <c r="A215" i="29" s="1"/>
  <c r="A216" i="29" a="1"/>
  <c r="A216" i="29" s="1"/>
  <c r="A217" i="29" a="1"/>
  <c r="A217" i="29" s="1"/>
  <c r="A218" i="29" a="1"/>
  <c r="A218" i="29" s="1"/>
  <c r="A219" i="29" a="1"/>
  <c r="A219" i="29" s="1"/>
  <c r="A220" i="29" a="1"/>
  <c r="A220" i="29" s="1"/>
  <c r="A221" i="29" a="1"/>
  <c r="A221" i="29" s="1"/>
  <c r="A222" i="29" a="1"/>
  <c r="A222" i="29" s="1"/>
  <c r="A223" i="29" a="1"/>
  <c r="A223" i="29" s="1"/>
  <c r="A224" i="29" a="1"/>
  <c r="A224" i="29" s="1"/>
  <c r="A225" i="29" a="1"/>
  <c r="A225" i="29" s="1"/>
  <c r="A226" i="29" a="1"/>
  <c r="A226" i="29" s="1"/>
  <c r="A227" i="29" a="1"/>
  <c r="A227" i="29" s="1"/>
  <c r="A228" i="29" a="1"/>
  <c r="A228" i="29" s="1"/>
  <c r="A229" i="29" a="1"/>
  <c r="A229" i="29" s="1"/>
  <c r="A230" i="29" a="1"/>
  <c r="A230" i="29" s="1"/>
  <c r="A231" i="29" a="1"/>
  <c r="A231" i="29" s="1"/>
  <c r="A232" i="29" a="1"/>
  <c r="A232" i="29" s="1"/>
  <c r="A233" i="29" a="1"/>
  <c r="A233" i="29" s="1"/>
  <c r="A234" i="29" a="1"/>
  <c r="A234" i="29" s="1"/>
  <c r="A235" i="29" a="1"/>
  <c r="A235" i="29" s="1"/>
  <c r="A236" i="29" a="1"/>
  <c r="A236" i="29" s="1"/>
  <c r="A237" i="29" a="1"/>
  <c r="A237" i="29" s="1"/>
  <c r="A238" i="29" a="1"/>
  <c r="A238" i="29" s="1"/>
  <c r="A239" i="29" a="1"/>
  <c r="A239" i="29" s="1"/>
  <c r="A240" i="29" a="1"/>
  <c r="A240" i="29" s="1"/>
  <c r="A241" i="29" a="1"/>
  <c r="A241" i="29" s="1"/>
  <c r="A242" i="29" a="1"/>
  <c r="A242" i="29" s="1"/>
  <c r="A243" i="29" a="1"/>
  <c r="A243" i="29" s="1"/>
  <c r="A244" i="29" a="1"/>
  <c r="A244" i="29" s="1"/>
  <c r="A245" i="29" a="1"/>
  <c r="A245" i="29" s="1"/>
  <c r="A246" i="29" a="1"/>
  <c r="A246" i="29" s="1"/>
  <c r="A247" i="29" a="1"/>
  <c r="A247" i="29" s="1"/>
  <c r="A248" i="29" a="1"/>
  <c r="A248" i="29" s="1"/>
  <c r="A249" i="29" a="1"/>
  <c r="A249" i="29" s="1"/>
  <c r="A250" i="29" a="1"/>
  <c r="A250" i="29" s="1"/>
  <c r="A251" i="29" a="1"/>
  <c r="A251" i="29" s="1"/>
  <c r="A252" i="29" a="1"/>
  <c r="A252" i="29" s="1"/>
  <c r="A253" i="29" a="1"/>
  <c r="A253" i="29" s="1"/>
  <c r="A254" i="29" a="1"/>
  <c r="A254" i="29" s="1"/>
  <c r="A255" i="29" a="1"/>
  <c r="A255" i="29" s="1"/>
  <c r="A256" i="29" a="1"/>
  <c r="A256" i="29" s="1"/>
  <c r="A257" i="29" a="1"/>
  <c r="A257" i="29" s="1"/>
  <c r="A258" i="29" a="1"/>
  <c r="A258" i="29" s="1"/>
  <c r="A259" i="29" a="1"/>
  <c r="A259" i="29" s="1"/>
  <c r="A260" i="29" a="1"/>
  <c r="A260" i="29" s="1"/>
  <c r="A261" i="29" a="1"/>
  <c r="A261" i="29" s="1"/>
  <c r="A262" i="29" a="1"/>
  <c r="A262" i="29" s="1"/>
  <c r="A263" i="29" a="1"/>
  <c r="A263" i="29" s="1"/>
  <c r="A264" i="29" a="1"/>
  <c r="A264" i="29" s="1"/>
  <c r="A265" i="29" a="1"/>
  <c r="A265" i="29" s="1"/>
  <c r="A266" i="29" a="1"/>
  <c r="A266" i="29" s="1"/>
  <c r="A267" i="29" a="1"/>
  <c r="A267" i="29" s="1"/>
  <c r="A268" i="29" a="1"/>
  <c r="A268" i="29" s="1"/>
  <c r="A269" i="29" a="1"/>
  <c r="A269" i="29" s="1"/>
  <c r="A270" i="29" a="1"/>
  <c r="A270" i="29" s="1"/>
  <c r="A271" i="29" a="1"/>
  <c r="A271" i="29" s="1"/>
  <c r="A272" i="29" a="1"/>
  <c r="A272" i="29" s="1"/>
  <c r="A273" i="29" a="1"/>
  <c r="A273" i="29" s="1"/>
  <c r="A274" i="29" a="1"/>
  <c r="A274" i="29" s="1"/>
  <c r="A275" i="29" a="1"/>
  <c r="A275" i="29" s="1"/>
  <c r="A276" i="29" a="1"/>
  <c r="A276" i="29" s="1"/>
  <c r="A277" i="29" a="1"/>
  <c r="A277" i="29" s="1"/>
  <c r="A278" i="29" a="1"/>
  <c r="A278" i="29" s="1"/>
  <c r="A279" i="29" a="1"/>
  <c r="A279" i="29" s="1"/>
  <c r="A280" i="29" a="1"/>
  <c r="A280" i="29" s="1"/>
  <c r="B4" i="29" a="1"/>
  <c r="B4" i="29" s="1"/>
  <c r="A4" i="29" a="1"/>
  <c r="A4" i="29" s="1"/>
  <c r="B5" i="28" a="1"/>
  <c r="B5" i="28" s="1"/>
  <c r="B6" i="28" a="1"/>
  <c r="B6" i="28" s="1"/>
  <c r="B7" i="28" a="1"/>
  <c r="B7" i="28" s="1"/>
  <c r="B8" i="28" a="1"/>
  <c r="B8" i="28" s="1"/>
  <c r="B9" i="28" a="1"/>
  <c r="B9" i="28" s="1"/>
  <c r="B10" i="28" a="1"/>
  <c r="B10" i="28" s="1"/>
  <c r="B11" i="28" a="1"/>
  <c r="B11" i="28" s="1"/>
  <c r="B12" i="28" a="1"/>
  <c r="B12" i="28" s="1"/>
  <c r="B13" i="28" a="1"/>
  <c r="B13" i="28" s="1"/>
  <c r="B14" i="28" a="1"/>
  <c r="B14" i="28" s="1"/>
  <c r="B15" i="28" a="1"/>
  <c r="B15" i="28" s="1"/>
  <c r="B16" i="28" a="1"/>
  <c r="B16" i="28" s="1"/>
  <c r="B17" i="28" a="1"/>
  <c r="B17" i="28" s="1"/>
  <c r="B18" i="28" a="1"/>
  <c r="B18" i="28" s="1"/>
  <c r="B19" i="28" a="1"/>
  <c r="B19" i="28" s="1"/>
  <c r="B20" i="28" a="1"/>
  <c r="B20" i="28" s="1"/>
  <c r="B21" i="28" a="1"/>
  <c r="B21" i="28" s="1"/>
  <c r="B22" i="28" a="1"/>
  <c r="B22" i="28" s="1"/>
  <c r="B23" i="28" a="1"/>
  <c r="B23" i="28" s="1"/>
  <c r="B24" i="28" a="1"/>
  <c r="B24" i="28" s="1"/>
  <c r="B25" i="28" a="1"/>
  <c r="B25" i="28" s="1"/>
  <c r="B26" i="28" a="1"/>
  <c r="B26" i="28" s="1"/>
  <c r="B27" i="28" a="1"/>
  <c r="B27" i="28" s="1"/>
  <c r="B28" i="28" a="1"/>
  <c r="B28" i="28" s="1"/>
  <c r="B29" i="28" a="1"/>
  <c r="B29" i="28" s="1"/>
  <c r="B30" i="28" a="1"/>
  <c r="B30" i="28" s="1"/>
  <c r="B31" i="28" a="1"/>
  <c r="B31" i="28" s="1"/>
  <c r="B32" i="28" a="1"/>
  <c r="B32" i="28" s="1"/>
  <c r="B33" i="28" a="1"/>
  <c r="B33" i="28" s="1"/>
  <c r="B34" i="28" a="1"/>
  <c r="B34" i="28" s="1"/>
  <c r="B35" i="28" a="1"/>
  <c r="B35" i="28" s="1"/>
  <c r="B36" i="28" a="1"/>
  <c r="B36" i="28" s="1"/>
  <c r="B37" i="28" a="1"/>
  <c r="B37" i="28" s="1"/>
  <c r="B38" i="28" a="1"/>
  <c r="B38" i="28" s="1"/>
  <c r="B39" i="28" a="1"/>
  <c r="B39" i="28" s="1"/>
  <c r="B40" i="28" a="1"/>
  <c r="B40" i="28" s="1"/>
  <c r="B41" i="28" a="1"/>
  <c r="B41" i="28" s="1"/>
  <c r="B42" i="28" a="1"/>
  <c r="B42" i="28" s="1"/>
  <c r="B43" i="28" a="1"/>
  <c r="B43" i="28" s="1"/>
  <c r="B44" i="28" a="1"/>
  <c r="B44" i="28" s="1"/>
  <c r="B45" i="28" a="1"/>
  <c r="B45" i="28" s="1"/>
  <c r="B46" i="28" a="1"/>
  <c r="B46" i="28" s="1"/>
  <c r="B47" i="28" a="1"/>
  <c r="B47" i="28" s="1"/>
  <c r="B48" i="28" a="1"/>
  <c r="B48" i="28" s="1"/>
  <c r="B49" i="28" a="1"/>
  <c r="B49" i="28" s="1"/>
  <c r="B50" i="28" a="1"/>
  <c r="B50" i="28" s="1"/>
  <c r="B51" i="28" a="1"/>
  <c r="B51" i="28" s="1"/>
  <c r="B52" i="28" a="1"/>
  <c r="B52" i="28" s="1"/>
  <c r="B53" i="28" a="1"/>
  <c r="B53" i="28" s="1"/>
  <c r="B54" i="28" a="1"/>
  <c r="B54" i="28" s="1"/>
  <c r="B55" i="28" a="1"/>
  <c r="B55" i="28" s="1"/>
  <c r="B56" i="28" a="1"/>
  <c r="B56" i="28" s="1"/>
  <c r="B57" i="28" a="1"/>
  <c r="B57" i="28" s="1"/>
  <c r="B58" i="28" a="1"/>
  <c r="B58" i="28" s="1"/>
  <c r="B59" i="28" a="1"/>
  <c r="B59" i="28" s="1"/>
  <c r="B60" i="28" a="1"/>
  <c r="B60" i="28" s="1"/>
  <c r="B61" i="28" a="1"/>
  <c r="B61" i="28" s="1"/>
  <c r="B62" i="28" a="1"/>
  <c r="B62" i="28" s="1"/>
  <c r="B63" i="28" a="1"/>
  <c r="B63" i="28" s="1"/>
  <c r="B64" i="28" a="1"/>
  <c r="B64" i="28" s="1"/>
  <c r="B65" i="28" a="1"/>
  <c r="B65" i="28" s="1"/>
  <c r="B66" i="28" a="1"/>
  <c r="B66" i="28" s="1"/>
  <c r="B67" i="28" a="1"/>
  <c r="B67" i="28" s="1"/>
  <c r="B68" i="28" a="1"/>
  <c r="B68" i="28" s="1"/>
  <c r="B69" i="28" a="1"/>
  <c r="B69" i="28" s="1"/>
  <c r="B70" i="28" a="1"/>
  <c r="B70" i="28" s="1"/>
  <c r="B71" i="28" a="1"/>
  <c r="B71" i="28" s="1"/>
  <c r="B72" i="28" a="1"/>
  <c r="B72" i="28" s="1"/>
  <c r="B73" i="28" a="1"/>
  <c r="B73" i="28" s="1"/>
  <c r="B74" i="28" a="1"/>
  <c r="B74" i="28" s="1"/>
  <c r="B75" i="28" a="1"/>
  <c r="B75" i="28" s="1"/>
  <c r="B76" i="28" a="1"/>
  <c r="B76" i="28" s="1"/>
  <c r="B77" i="28" a="1"/>
  <c r="B77" i="28" s="1"/>
  <c r="B78" i="28" a="1"/>
  <c r="B78" i="28" s="1"/>
  <c r="B79" i="28" a="1"/>
  <c r="B79" i="28" s="1"/>
  <c r="B80" i="28" a="1"/>
  <c r="B80" i="28" s="1"/>
  <c r="B81" i="28" a="1"/>
  <c r="B81" i="28" s="1"/>
  <c r="B82" i="28" a="1"/>
  <c r="B82" i="28" s="1"/>
  <c r="B83" i="28" a="1"/>
  <c r="B83" i="28" s="1"/>
  <c r="B84" i="28" a="1"/>
  <c r="B84" i="28" s="1"/>
  <c r="B85" i="28" a="1"/>
  <c r="B85" i="28" s="1"/>
  <c r="B86" i="28" a="1"/>
  <c r="B86" i="28" s="1"/>
  <c r="B87" i="28" a="1"/>
  <c r="B87" i="28" s="1"/>
  <c r="B88" i="28" a="1"/>
  <c r="B88" i="28" s="1"/>
  <c r="B89" i="28" a="1"/>
  <c r="B89" i="28" s="1"/>
  <c r="B90" i="28" a="1"/>
  <c r="B90" i="28" s="1"/>
  <c r="B91" i="28" a="1"/>
  <c r="B91" i="28" s="1"/>
  <c r="B92" i="28" a="1"/>
  <c r="B92" i="28" s="1"/>
  <c r="B93" i="28" a="1"/>
  <c r="B93" i="28" s="1"/>
  <c r="B94" i="28" a="1"/>
  <c r="B94" i="28" s="1"/>
  <c r="B95" i="28" a="1"/>
  <c r="B95" i="28" s="1"/>
  <c r="B96" i="28" a="1"/>
  <c r="B96" i="28" s="1"/>
  <c r="B97" i="28" a="1"/>
  <c r="B97" i="28" s="1"/>
  <c r="B98" i="28" a="1"/>
  <c r="B98" i="28" s="1"/>
  <c r="B99" i="28" a="1"/>
  <c r="B99" i="28" s="1"/>
  <c r="B100" i="28" a="1"/>
  <c r="B100" i="28" s="1"/>
  <c r="B101" i="28" a="1"/>
  <c r="B101" i="28" s="1"/>
  <c r="B102" i="28" a="1"/>
  <c r="B102" i="28" s="1"/>
  <c r="B103" i="28" a="1"/>
  <c r="B103" i="28" s="1"/>
  <c r="B104" i="28" a="1"/>
  <c r="B104" i="28" s="1"/>
  <c r="B105" i="28" a="1"/>
  <c r="B105" i="28" s="1"/>
  <c r="B106" i="28" a="1"/>
  <c r="B106" i="28" s="1"/>
  <c r="B107" i="28" a="1"/>
  <c r="B107" i="28" s="1"/>
  <c r="B108" i="28" a="1"/>
  <c r="B108" i="28" s="1"/>
  <c r="B109" i="28" a="1"/>
  <c r="B109" i="28" s="1"/>
  <c r="B110" i="28" a="1"/>
  <c r="B110" i="28" s="1"/>
  <c r="B111" i="28" a="1"/>
  <c r="B111" i="28" s="1"/>
  <c r="B112" i="28" a="1"/>
  <c r="B112" i="28" s="1"/>
  <c r="B113" i="28" a="1"/>
  <c r="B113" i="28" s="1"/>
  <c r="B114" i="28" a="1"/>
  <c r="B114" i="28" s="1"/>
  <c r="B115" i="28" a="1"/>
  <c r="B115" i="28" s="1"/>
  <c r="B116" i="28" a="1"/>
  <c r="B116" i="28" s="1"/>
  <c r="B117" i="28" a="1"/>
  <c r="B117" i="28" s="1"/>
  <c r="B118" i="28" a="1"/>
  <c r="B118" i="28" s="1"/>
  <c r="B119" i="28" a="1"/>
  <c r="B119" i="28" s="1"/>
  <c r="B120" i="28" a="1"/>
  <c r="B120" i="28" s="1"/>
  <c r="B121" i="28" a="1"/>
  <c r="B121" i="28" s="1"/>
  <c r="B122" i="28" a="1"/>
  <c r="B122" i="28" s="1"/>
  <c r="B123" i="28" a="1"/>
  <c r="B123" i="28" s="1"/>
  <c r="B124" i="28" a="1"/>
  <c r="B124" i="28" s="1"/>
  <c r="B125" i="28" a="1"/>
  <c r="B125" i="28" s="1"/>
  <c r="B126" i="28" a="1"/>
  <c r="B126" i="28" s="1"/>
  <c r="B127" i="28" a="1"/>
  <c r="B127" i="28" s="1"/>
  <c r="B128" i="28" a="1"/>
  <c r="B128" i="28" s="1"/>
  <c r="B129" i="28" a="1"/>
  <c r="B129" i="28" s="1"/>
  <c r="B130" i="28" a="1"/>
  <c r="B130" i="28" s="1"/>
  <c r="B131" i="28" a="1"/>
  <c r="B131" i="28" s="1"/>
  <c r="B132" i="28" a="1"/>
  <c r="B132" i="28" s="1"/>
  <c r="B133" i="28" a="1"/>
  <c r="B133" i="28" s="1"/>
  <c r="B134" i="28" a="1"/>
  <c r="B134" i="28" s="1"/>
  <c r="B135" i="28" a="1"/>
  <c r="B135" i="28" s="1"/>
  <c r="B136" i="28" a="1"/>
  <c r="B136" i="28" s="1"/>
  <c r="B137" i="28" a="1"/>
  <c r="B137" i="28" s="1"/>
  <c r="B138" i="28" a="1"/>
  <c r="B138" i="28" s="1"/>
  <c r="B139" i="28" a="1"/>
  <c r="B139" i="28" s="1"/>
  <c r="B140" i="28" a="1"/>
  <c r="B140" i="28" s="1"/>
  <c r="B141" i="28" a="1"/>
  <c r="B141" i="28" s="1"/>
  <c r="B142" i="28" a="1"/>
  <c r="B142" i="28" s="1"/>
  <c r="B143" i="28" a="1"/>
  <c r="B143" i="28" s="1"/>
  <c r="B144" i="28" a="1"/>
  <c r="B144" i="28" s="1"/>
  <c r="B145" i="28" a="1"/>
  <c r="B145" i="28" s="1"/>
  <c r="B146" i="28" a="1"/>
  <c r="B146" i="28" s="1"/>
  <c r="B147" i="28" a="1"/>
  <c r="B147" i="28" s="1"/>
  <c r="B148" i="28" a="1"/>
  <c r="B148" i="28" s="1"/>
  <c r="B149" i="28" a="1"/>
  <c r="B149" i="28" s="1"/>
  <c r="B150" i="28" a="1"/>
  <c r="B150" i="28" s="1"/>
  <c r="B151" i="28" a="1"/>
  <c r="B151" i="28" s="1"/>
  <c r="B152" i="28" a="1"/>
  <c r="B152" i="28" s="1"/>
  <c r="B153" i="28" a="1"/>
  <c r="B153" i="28" s="1"/>
  <c r="B154" i="28" a="1"/>
  <c r="B154" i="28" s="1"/>
  <c r="B155" i="28" a="1"/>
  <c r="B155" i="28" s="1"/>
  <c r="B156" i="28" a="1"/>
  <c r="B156" i="28" s="1"/>
  <c r="B157" i="28" a="1"/>
  <c r="B157" i="28" s="1"/>
  <c r="B158" i="28" a="1"/>
  <c r="B158" i="28" s="1"/>
  <c r="B159" i="28" a="1"/>
  <c r="B159" i="28" s="1"/>
  <c r="B160" i="28" a="1"/>
  <c r="B160" i="28" s="1"/>
  <c r="B161" i="28" a="1"/>
  <c r="B161" i="28" s="1"/>
  <c r="B162" i="28" a="1"/>
  <c r="B162" i="28" s="1"/>
  <c r="B163" i="28" a="1"/>
  <c r="B163" i="28" s="1"/>
  <c r="B164" i="28" a="1"/>
  <c r="B164" i="28" s="1"/>
  <c r="B165" i="28" a="1"/>
  <c r="B165" i="28" s="1"/>
  <c r="B166" i="28" a="1"/>
  <c r="B166" i="28" s="1"/>
  <c r="B167" i="28" a="1"/>
  <c r="B167" i="28" s="1"/>
  <c r="B168" i="28" a="1"/>
  <c r="B168" i="28" s="1"/>
  <c r="B169" i="28" a="1"/>
  <c r="B169" i="28" s="1"/>
  <c r="B170" i="28" a="1"/>
  <c r="B170" i="28" s="1"/>
  <c r="B171" i="28" a="1"/>
  <c r="B171" i="28" s="1"/>
  <c r="B172" i="28" a="1"/>
  <c r="B172" i="28" s="1"/>
  <c r="B173" i="28" a="1"/>
  <c r="B173" i="28" s="1"/>
  <c r="B174" i="28" a="1"/>
  <c r="B174" i="28" s="1"/>
  <c r="B175" i="28" a="1"/>
  <c r="B175" i="28" s="1"/>
  <c r="B176" i="28" a="1"/>
  <c r="B176" i="28" s="1"/>
  <c r="B177" i="28" a="1"/>
  <c r="B177" i="28" s="1"/>
  <c r="B178" i="28" a="1"/>
  <c r="B178" i="28" s="1"/>
  <c r="B179" i="28" a="1"/>
  <c r="B179" i="28" s="1"/>
  <c r="B180" i="28" a="1"/>
  <c r="B180" i="28" s="1"/>
  <c r="B181" i="28" a="1"/>
  <c r="B181" i="28" s="1"/>
  <c r="B182" i="28" a="1"/>
  <c r="B182" i="28" s="1"/>
  <c r="B183" i="28" a="1"/>
  <c r="B183" i="28" s="1"/>
  <c r="B184" i="28" a="1"/>
  <c r="B184" i="28" s="1"/>
  <c r="B185" i="28" a="1"/>
  <c r="B185" i="28" s="1"/>
  <c r="B186" i="28" a="1"/>
  <c r="B186" i="28" s="1"/>
  <c r="B187" i="28" a="1"/>
  <c r="B187" i="28" s="1"/>
  <c r="B188" i="28" a="1"/>
  <c r="B188" i="28" s="1"/>
  <c r="B189" i="28" a="1"/>
  <c r="B189" i="28" s="1"/>
  <c r="B190" i="28" a="1"/>
  <c r="B190" i="28" s="1"/>
  <c r="B191" i="28" a="1"/>
  <c r="B191" i="28" s="1"/>
  <c r="B192" i="28" a="1"/>
  <c r="B192" i="28" s="1"/>
  <c r="B193" i="28" a="1"/>
  <c r="B193" i="28" s="1"/>
  <c r="B194" i="28" a="1"/>
  <c r="B194" i="28" s="1"/>
  <c r="B195" i="28" a="1"/>
  <c r="B195" i="28" s="1"/>
  <c r="B196" i="28" a="1"/>
  <c r="B196" i="28" s="1"/>
  <c r="B197" i="28" a="1"/>
  <c r="B197" i="28" s="1"/>
  <c r="B198" i="28" a="1"/>
  <c r="B198" i="28" s="1"/>
  <c r="B199" i="28" a="1"/>
  <c r="B199" i="28" s="1"/>
  <c r="B200" i="28" a="1"/>
  <c r="B200" i="28" s="1"/>
  <c r="B201" i="28" a="1"/>
  <c r="B201" i="28" s="1"/>
  <c r="B202" i="28" a="1"/>
  <c r="B202" i="28" s="1"/>
  <c r="B203" i="28" a="1"/>
  <c r="B203" i="28" s="1"/>
  <c r="B204" i="28" a="1"/>
  <c r="B204" i="28" s="1"/>
  <c r="B205" i="28" a="1"/>
  <c r="B205" i="28" s="1"/>
  <c r="B206" i="28" a="1"/>
  <c r="B206" i="28" s="1"/>
  <c r="B207" i="28" a="1"/>
  <c r="B207" i="28" s="1"/>
  <c r="B208" i="28" a="1"/>
  <c r="B208" i="28" s="1"/>
  <c r="B209" i="28" a="1"/>
  <c r="B209" i="28" s="1"/>
  <c r="B210" i="28" a="1"/>
  <c r="B210" i="28" s="1"/>
  <c r="B211" i="28" a="1"/>
  <c r="B211" i="28" s="1"/>
  <c r="B212" i="28" a="1"/>
  <c r="B212" i="28" s="1"/>
  <c r="B213" i="28" a="1"/>
  <c r="B213" i="28" s="1"/>
  <c r="B214" i="28" a="1"/>
  <c r="B214" i="28" s="1"/>
  <c r="B215" i="28" a="1"/>
  <c r="B215" i="28" s="1"/>
  <c r="B216" i="28" a="1"/>
  <c r="B216" i="28" s="1"/>
  <c r="B217" i="28" a="1"/>
  <c r="B217" i="28" s="1"/>
  <c r="B218" i="28" a="1"/>
  <c r="B218" i="28" s="1"/>
  <c r="B219" i="28" a="1"/>
  <c r="B219" i="28" s="1"/>
  <c r="B220" i="28" a="1"/>
  <c r="B220" i="28" s="1"/>
  <c r="B221" i="28" a="1"/>
  <c r="B221" i="28" s="1"/>
  <c r="B222" i="28" a="1"/>
  <c r="B222" i="28" s="1"/>
  <c r="B223" i="28" a="1"/>
  <c r="B223" i="28" s="1"/>
  <c r="B224" i="28" a="1"/>
  <c r="B224" i="28" s="1"/>
  <c r="B225" i="28" a="1"/>
  <c r="B225" i="28" s="1"/>
  <c r="B226" i="28" a="1"/>
  <c r="B226" i="28" s="1"/>
  <c r="B227" i="28" a="1"/>
  <c r="B227" i="28" s="1"/>
  <c r="B228" i="28" a="1"/>
  <c r="B228" i="28" s="1"/>
  <c r="B229" i="28" a="1"/>
  <c r="B229" i="28" s="1"/>
  <c r="B230" i="28" a="1"/>
  <c r="B230" i="28" s="1"/>
  <c r="B231" i="28" a="1"/>
  <c r="B231" i="28" s="1"/>
  <c r="B232" i="28" a="1"/>
  <c r="B232" i="28" s="1"/>
  <c r="B233" i="28" a="1"/>
  <c r="B233" i="28" s="1"/>
  <c r="B234" i="28" a="1"/>
  <c r="B234" i="28" s="1"/>
  <c r="B235" i="28" a="1"/>
  <c r="B235" i="28" s="1"/>
  <c r="B236" i="28" a="1"/>
  <c r="B236" i="28" s="1"/>
  <c r="B237" i="28" a="1"/>
  <c r="B237" i="28" s="1"/>
  <c r="B238" i="28" a="1"/>
  <c r="B238" i="28" s="1"/>
  <c r="B239" i="28" a="1"/>
  <c r="B239" i="28" s="1"/>
  <c r="B240" i="28" a="1"/>
  <c r="B240" i="28" s="1"/>
  <c r="B241" i="28" a="1"/>
  <c r="B241" i="28" s="1"/>
  <c r="B242" i="28" a="1"/>
  <c r="B242" i="28" s="1"/>
  <c r="B243" i="28" a="1"/>
  <c r="B243" i="28" s="1"/>
  <c r="B244" i="28" a="1"/>
  <c r="B244" i="28" s="1"/>
  <c r="B245" i="28" a="1"/>
  <c r="B245" i="28" s="1"/>
  <c r="B246" i="28" a="1"/>
  <c r="B246" i="28" s="1"/>
  <c r="B247" i="28" a="1"/>
  <c r="B247" i="28" s="1"/>
  <c r="B248" i="28" a="1"/>
  <c r="B248" i="28" s="1"/>
  <c r="B249" i="28" a="1"/>
  <c r="B249" i="28" s="1"/>
  <c r="B250" i="28" a="1"/>
  <c r="B250" i="28" s="1"/>
  <c r="B251" i="28" a="1"/>
  <c r="B251" i="28" s="1"/>
  <c r="B252" i="28" a="1"/>
  <c r="B252" i="28" s="1"/>
  <c r="B253" i="28" a="1"/>
  <c r="B253" i="28" s="1"/>
  <c r="B254" i="28" a="1"/>
  <c r="B254" i="28" s="1"/>
  <c r="B255" i="28" a="1"/>
  <c r="B255" i="28" s="1"/>
  <c r="B256" i="28" a="1"/>
  <c r="B256" i="28" s="1"/>
  <c r="B257" i="28" a="1"/>
  <c r="B257" i="28" s="1"/>
  <c r="B258" i="28" a="1"/>
  <c r="B258" i="28" s="1"/>
  <c r="B259" i="28" a="1"/>
  <c r="B259" i="28" s="1"/>
  <c r="B260" i="28" a="1"/>
  <c r="B260" i="28" s="1"/>
  <c r="B261" i="28" a="1"/>
  <c r="B261" i="28" s="1"/>
  <c r="B262" i="28" a="1"/>
  <c r="B262" i="28" s="1"/>
  <c r="B263" i="28" a="1"/>
  <c r="B263" i="28" s="1"/>
  <c r="B264" i="28" a="1"/>
  <c r="B264" i="28" s="1"/>
  <c r="B265" i="28" a="1"/>
  <c r="B265" i="28" s="1"/>
  <c r="B266" i="28" a="1"/>
  <c r="B266" i="28" s="1"/>
  <c r="B267" i="28" a="1"/>
  <c r="B267" i="28" s="1"/>
  <c r="B268" i="28" a="1"/>
  <c r="B268" i="28" s="1"/>
  <c r="B269" i="28" a="1"/>
  <c r="B269" i="28" s="1"/>
  <c r="B270" i="28" a="1"/>
  <c r="B270" i="28" s="1"/>
  <c r="B271" i="28" a="1"/>
  <c r="B271" i="28" s="1"/>
  <c r="B272" i="28" a="1"/>
  <c r="B272" i="28" s="1"/>
  <c r="B273" i="28" a="1"/>
  <c r="B273" i="28" s="1"/>
  <c r="B274" i="28" a="1"/>
  <c r="B274" i="28" s="1"/>
  <c r="B275" i="28" a="1"/>
  <c r="B275" i="28" s="1"/>
  <c r="B276" i="28" a="1"/>
  <c r="B276" i="28" s="1"/>
  <c r="B277" i="28" a="1"/>
  <c r="B277" i="28" s="1"/>
  <c r="B278" i="28" a="1"/>
  <c r="B278" i="28" s="1"/>
  <c r="B279" i="28" a="1"/>
  <c r="B279" i="28" s="1"/>
  <c r="B280" i="28" a="1"/>
  <c r="B280" i="28" s="1"/>
  <c r="A5" i="28" a="1"/>
  <c r="A5" i="28" s="1"/>
  <c r="A6" i="28" a="1"/>
  <c r="A6" i="28" s="1"/>
  <c r="A7" i="28" a="1"/>
  <c r="A7" i="28" s="1"/>
  <c r="A8" i="28" a="1"/>
  <c r="A8" i="28" s="1"/>
  <c r="A9" i="28" a="1"/>
  <c r="A9" i="28" s="1"/>
  <c r="A10" i="28" a="1"/>
  <c r="A10" i="28" s="1"/>
  <c r="A11" i="28" a="1"/>
  <c r="A11" i="28" s="1"/>
  <c r="A12" i="28" a="1"/>
  <c r="A12" i="28" s="1"/>
  <c r="A13" i="28" a="1"/>
  <c r="A13" i="28" s="1"/>
  <c r="A14" i="28" a="1"/>
  <c r="A14" i="28" s="1"/>
  <c r="A15" i="28" a="1"/>
  <c r="A15" i="28" s="1"/>
  <c r="A16" i="28" a="1"/>
  <c r="A16" i="28" s="1"/>
  <c r="A30" i="28" a="1"/>
  <c r="A30" i="28" s="1"/>
  <c r="A31" i="28" a="1"/>
  <c r="A31" i="28" s="1"/>
  <c r="A32" i="28" a="1"/>
  <c r="A32" i="28" s="1"/>
  <c r="A33" i="28" a="1"/>
  <c r="A33" i="28" s="1"/>
  <c r="A34" i="28" a="1"/>
  <c r="A34" i="28" s="1"/>
  <c r="A35" i="28" a="1"/>
  <c r="A35" i="28" s="1"/>
  <c r="A36" i="28" a="1"/>
  <c r="A36" i="28" s="1"/>
  <c r="A37" i="28" a="1"/>
  <c r="A37" i="28" s="1"/>
  <c r="A38" i="28" a="1"/>
  <c r="A38" i="28" s="1"/>
  <c r="A39" i="28" a="1"/>
  <c r="A39" i="28" s="1"/>
  <c r="A40" i="28" a="1"/>
  <c r="A40" i="28" s="1"/>
  <c r="A41" i="28" a="1"/>
  <c r="A41" i="28" s="1"/>
  <c r="A42" i="28" a="1"/>
  <c r="A42" i="28" s="1"/>
  <c r="A43" i="28" a="1"/>
  <c r="A43" i="28" s="1"/>
  <c r="A44" i="28" a="1"/>
  <c r="A44" i="28" s="1"/>
  <c r="A45" i="28" a="1"/>
  <c r="A45" i="28" s="1"/>
  <c r="A46" i="28" a="1"/>
  <c r="A46" i="28" s="1"/>
  <c r="A47" i="28" a="1"/>
  <c r="A47" i="28" s="1"/>
  <c r="A48" i="28" a="1"/>
  <c r="A48" i="28" s="1"/>
  <c r="A49" i="28" a="1"/>
  <c r="A49" i="28" s="1"/>
  <c r="A50" i="28" a="1"/>
  <c r="A50" i="28" s="1"/>
  <c r="A51" i="28" a="1"/>
  <c r="A51" i="28" s="1"/>
  <c r="A52" i="28" a="1"/>
  <c r="A52" i="28" s="1"/>
  <c r="A53" i="28" a="1"/>
  <c r="A53" i="28" s="1"/>
  <c r="A54" i="28" a="1"/>
  <c r="A54" i="28" s="1"/>
  <c r="A55" i="28" a="1"/>
  <c r="A55" i="28" s="1"/>
  <c r="A56" i="28" a="1"/>
  <c r="A56" i="28" s="1"/>
  <c r="A57" i="28" a="1"/>
  <c r="A57" i="28" s="1"/>
  <c r="A58" i="28" a="1"/>
  <c r="A58" i="28" s="1"/>
  <c r="A59" i="28" a="1"/>
  <c r="A59" i="28" s="1"/>
  <c r="A60" i="28" a="1"/>
  <c r="A60" i="28" s="1"/>
  <c r="A61" i="28" a="1"/>
  <c r="A61" i="28" s="1"/>
  <c r="A62" i="28" a="1"/>
  <c r="A62" i="28" s="1"/>
  <c r="A63" i="28" a="1"/>
  <c r="A63" i="28" s="1"/>
  <c r="A64" i="28" a="1"/>
  <c r="A64" i="28" s="1"/>
  <c r="A65" i="28" a="1"/>
  <c r="A65" i="28" s="1"/>
  <c r="A66" i="28" a="1"/>
  <c r="A66" i="28" s="1"/>
  <c r="A67" i="28" a="1"/>
  <c r="A67" i="28" s="1"/>
  <c r="A68" i="28" a="1"/>
  <c r="A68" i="28" s="1"/>
  <c r="A69" i="28" a="1"/>
  <c r="A69" i="28" s="1"/>
  <c r="A70" i="28" a="1"/>
  <c r="A70" i="28" s="1"/>
  <c r="A71" i="28" a="1"/>
  <c r="A71" i="28" s="1"/>
  <c r="A72" i="28" a="1"/>
  <c r="A72" i="28" s="1"/>
  <c r="A73" i="28" a="1"/>
  <c r="A73" i="28" s="1"/>
  <c r="A74" i="28" a="1"/>
  <c r="A74" i="28" s="1"/>
  <c r="A75" i="28" a="1"/>
  <c r="A75" i="28" s="1"/>
  <c r="A76" i="28" a="1"/>
  <c r="A76" i="28" s="1"/>
  <c r="A77" i="28" a="1"/>
  <c r="A77" i="28" s="1"/>
  <c r="A78" i="28" a="1"/>
  <c r="A78" i="28" s="1"/>
  <c r="A79" i="28" a="1"/>
  <c r="A79" i="28" s="1"/>
  <c r="A80" i="28" a="1"/>
  <c r="A80" i="28" s="1"/>
  <c r="A81" i="28" a="1"/>
  <c r="A81" i="28" s="1"/>
  <c r="A82" i="28" a="1"/>
  <c r="A82" i="28" s="1"/>
  <c r="A83" i="28" a="1"/>
  <c r="A83" i="28" s="1"/>
  <c r="A84" i="28" a="1"/>
  <c r="A84" i="28" s="1"/>
  <c r="A85" i="28" a="1"/>
  <c r="A85" i="28" s="1"/>
  <c r="A86" i="28" a="1"/>
  <c r="A86" i="28" s="1"/>
  <c r="A87" i="28" a="1"/>
  <c r="A87" i="28" s="1"/>
  <c r="A88" i="28" a="1"/>
  <c r="A88" i="28" s="1"/>
  <c r="A89" i="28" a="1"/>
  <c r="A89" i="28" s="1"/>
  <c r="A90" i="28" a="1"/>
  <c r="A90" i="28" s="1"/>
  <c r="A91" i="28" a="1"/>
  <c r="A91" i="28" s="1"/>
  <c r="A92" i="28" a="1"/>
  <c r="A92" i="28" s="1"/>
  <c r="A93" i="28" a="1"/>
  <c r="A93" i="28" s="1"/>
  <c r="A94" i="28" a="1"/>
  <c r="A94" i="28" s="1"/>
  <c r="A95" i="28" a="1"/>
  <c r="A95" i="28" s="1"/>
  <c r="A96" i="28" a="1"/>
  <c r="A96" i="28" s="1"/>
  <c r="A97" i="28" a="1"/>
  <c r="A97" i="28" s="1"/>
  <c r="A98" i="28" a="1"/>
  <c r="A98" i="28" s="1"/>
  <c r="A99" i="28" a="1"/>
  <c r="A99" i="28" s="1"/>
  <c r="A100" i="28" a="1"/>
  <c r="A100" i="28" s="1"/>
  <c r="A101" i="28" a="1"/>
  <c r="A101" i="28" s="1"/>
  <c r="A102" i="28" a="1"/>
  <c r="A102" i="28" s="1"/>
  <c r="A103" i="28" a="1"/>
  <c r="A103" i="28" s="1"/>
  <c r="A104" i="28" a="1"/>
  <c r="A104" i="28" s="1"/>
  <c r="A105" i="28" a="1"/>
  <c r="A105" i="28" s="1"/>
  <c r="A106" i="28" a="1"/>
  <c r="A106" i="28" s="1"/>
  <c r="A107" i="28" a="1"/>
  <c r="A107" i="28" s="1"/>
  <c r="A108" i="28" a="1"/>
  <c r="A108" i="28" s="1"/>
  <c r="A109" i="28" a="1"/>
  <c r="A109" i="28" s="1"/>
  <c r="A110" i="28" a="1"/>
  <c r="A110" i="28" s="1"/>
  <c r="A111" i="28" a="1"/>
  <c r="A111" i="28" s="1"/>
  <c r="A112" i="28" a="1"/>
  <c r="A112" i="28" s="1"/>
  <c r="A113" i="28" a="1"/>
  <c r="A113" i="28" s="1"/>
  <c r="A114" i="28" a="1"/>
  <c r="A114" i="28" s="1"/>
  <c r="A115" i="28" a="1"/>
  <c r="A115" i="28" s="1"/>
  <c r="A116" i="28" a="1"/>
  <c r="A116" i="28" s="1"/>
  <c r="A117" i="28" a="1"/>
  <c r="A117" i="28" s="1"/>
  <c r="A118" i="28" a="1"/>
  <c r="A118" i="28" s="1"/>
  <c r="A119" i="28" a="1"/>
  <c r="A119" i="28" s="1"/>
  <c r="A120" i="28" a="1"/>
  <c r="A120" i="28" s="1"/>
  <c r="A121" i="28" a="1"/>
  <c r="A121" i="28" s="1"/>
  <c r="A122" i="28" a="1"/>
  <c r="A122" i="28" s="1"/>
  <c r="A123" i="28" a="1"/>
  <c r="A123" i="28" s="1"/>
  <c r="A124" i="28" a="1"/>
  <c r="A124" i="28" s="1"/>
  <c r="A125" i="28" a="1"/>
  <c r="A125" i="28" s="1"/>
  <c r="A126" i="28" a="1"/>
  <c r="A126" i="28" s="1"/>
  <c r="A127" i="28" a="1"/>
  <c r="A127" i="28" s="1"/>
  <c r="A128" i="28" a="1"/>
  <c r="A128" i="28" s="1"/>
  <c r="A129" i="28" a="1"/>
  <c r="A129" i="28" s="1"/>
  <c r="A130" i="28" a="1"/>
  <c r="A130" i="28" s="1"/>
  <c r="A131" i="28" a="1"/>
  <c r="A131" i="28" s="1"/>
  <c r="A132" i="28" a="1"/>
  <c r="A132" i="28" s="1"/>
  <c r="A133" i="28" a="1"/>
  <c r="A133" i="28" s="1"/>
  <c r="A134" i="28" a="1"/>
  <c r="A134" i="28" s="1"/>
  <c r="A135" i="28" a="1"/>
  <c r="A135" i="28" s="1"/>
  <c r="A136" i="28" a="1"/>
  <c r="A136" i="28" s="1"/>
  <c r="A137" i="28" a="1"/>
  <c r="A137" i="28" s="1"/>
  <c r="A138" i="28" a="1"/>
  <c r="A138" i="28" s="1"/>
  <c r="A139" i="28" a="1"/>
  <c r="A139" i="28" s="1"/>
  <c r="A140" i="28" a="1"/>
  <c r="A140" i="28" s="1"/>
  <c r="A141" i="28" a="1"/>
  <c r="A141" i="28" s="1"/>
  <c r="A142" i="28" a="1"/>
  <c r="A142" i="28" s="1"/>
  <c r="A143" i="28" a="1"/>
  <c r="A143" i="28" s="1"/>
  <c r="A144" i="28" a="1"/>
  <c r="A144" i="28" s="1"/>
  <c r="A145" i="28" a="1"/>
  <c r="A145" i="28" s="1"/>
  <c r="A146" i="28" a="1"/>
  <c r="A146" i="28" s="1"/>
  <c r="A147" i="28" a="1"/>
  <c r="A147" i="28" s="1"/>
  <c r="A148" i="28" a="1"/>
  <c r="A148" i="28" s="1"/>
  <c r="A149" i="28" a="1"/>
  <c r="A149" i="28" s="1"/>
  <c r="A150" i="28" a="1"/>
  <c r="A150" i="28" s="1"/>
  <c r="A151" i="28" a="1"/>
  <c r="A151" i="28" s="1"/>
  <c r="A152" i="28" a="1"/>
  <c r="A152" i="28" s="1"/>
  <c r="A153" i="28" a="1"/>
  <c r="A153" i="28" s="1"/>
  <c r="A154" i="28" a="1"/>
  <c r="A154" i="28" s="1"/>
  <c r="A155" i="28" a="1"/>
  <c r="A155" i="28" s="1"/>
  <c r="A156" i="28" a="1"/>
  <c r="A156" i="28" s="1"/>
  <c r="A157" i="28" a="1"/>
  <c r="A157" i="28" s="1"/>
  <c r="A158" i="28" a="1"/>
  <c r="A158" i="28" s="1"/>
  <c r="A159" i="28" a="1"/>
  <c r="A159" i="28" s="1"/>
  <c r="A160" i="28" a="1"/>
  <c r="A160" i="28" s="1"/>
  <c r="A161" i="28" a="1"/>
  <c r="A161" i="28" s="1"/>
  <c r="A162" i="28" a="1"/>
  <c r="A162" i="28" s="1"/>
  <c r="A163" i="28" a="1"/>
  <c r="A163" i="28" s="1"/>
  <c r="A164" i="28" a="1"/>
  <c r="A164" i="28" s="1"/>
  <c r="A165" i="28" a="1"/>
  <c r="A165" i="28" s="1"/>
  <c r="A166" i="28" a="1"/>
  <c r="A166" i="28" s="1"/>
  <c r="A167" i="28" a="1"/>
  <c r="A167" i="28" s="1"/>
  <c r="A168" i="28" a="1"/>
  <c r="A168" i="28" s="1"/>
  <c r="A169" i="28" a="1"/>
  <c r="A169" i="28" s="1"/>
  <c r="A170" i="28" a="1"/>
  <c r="A170" i="28" s="1"/>
  <c r="A171" i="28" a="1"/>
  <c r="A171" i="28" s="1"/>
  <c r="A172" i="28" a="1"/>
  <c r="A172" i="28" s="1"/>
  <c r="A173" i="28" a="1"/>
  <c r="A173" i="28" s="1"/>
  <c r="A174" i="28" a="1"/>
  <c r="A174" i="28" s="1"/>
  <c r="A175" i="28" a="1"/>
  <c r="A175" i="28" s="1"/>
  <c r="A176" i="28" a="1"/>
  <c r="A176" i="28" s="1"/>
  <c r="A177" i="28" a="1"/>
  <c r="A177" i="28" s="1"/>
  <c r="A178" i="28" a="1"/>
  <c r="A178" i="28" s="1"/>
  <c r="A179" i="28" a="1"/>
  <c r="A179" i="28" s="1"/>
  <c r="A180" i="28" a="1"/>
  <c r="A180" i="28" s="1"/>
  <c r="A181" i="28" a="1"/>
  <c r="A181" i="28" s="1"/>
  <c r="A182" i="28" a="1"/>
  <c r="A182" i="28" s="1"/>
  <c r="A183" i="28" a="1"/>
  <c r="A183" i="28" s="1"/>
  <c r="A184" i="28" a="1"/>
  <c r="A184" i="28" s="1"/>
  <c r="A185" i="28" a="1"/>
  <c r="A185" i="28" s="1"/>
  <c r="A186" i="28" a="1"/>
  <c r="A186" i="28" s="1"/>
  <c r="A187" i="28" a="1"/>
  <c r="A187" i="28" s="1"/>
  <c r="A188" i="28" a="1"/>
  <c r="A188" i="28" s="1"/>
  <c r="A189" i="28" a="1"/>
  <c r="A189" i="28" s="1"/>
  <c r="A190" i="28" a="1"/>
  <c r="A190" i="28" s="1"/>
  <c r="A191" i="28" a="1"/>
  <c r="A191" i="28" s="1"/>
  <c r="A192" i="28" a="1"/>
  <c r="A192" i="28" s="1"/>
  <c r="A193" i="28" a="1"/>
  <c r="A193" i="28" s="1"/>
  <c r="A194" i="28" a="1"/>
  <c r="A194" i="28" s="1"/>
  <c r="A195" i="28" a="1"/>
  <c r="A195" i="28" s="1"/>
  <c r="A196" i="28" a="1"/>
  <c r="A196" i="28" s="1"/>
  <c r="A197" i="28" a="1"/>
  <c r="A197" i="28" s="1"/>
  <c r="A198" i="28" a="1"/>
  <c r="A198" i="28" s="1"/>
  <c r="A199" i="28" a="1"/>
  <c r="A199" i="28" s="1"/>
  <c r="A200" i="28" a="1"/>
  <c r="A200" i="28" s="1"/>
  <c r="A201" i="28" a="1"/>
  <c r="A201" i="28" s="1"/>
  <c r="A202" i="28" a="1"/>
  <c r="A202" i="28" s="1"/>
  <c r="A203" i="28" a="1"/>
  <c r="A203" i="28" s="1"/>
  <c r="A204" i="28" a="1"/>
  <c r="A204" i="28" s="1"/>
  <c r="A205" i="28" a="1"/>
  <c r="A205" i="28" s="1"/>
  <c r="A206" i="28" a="1"/>
  <c r="A206" i="28" s="1"/>
  <c r="A207" i="28" a="1"/>
  <c r="A207" i="28" s="1"/>
  <c r="A208" i="28" a="1"/>
  <c r="A208" i="28" s="1"/>
  <c r="A209" i="28" a="1"/>
  <c r="A209" i="28" s="1"/>
  <c r="A210" i="28" a="1"/>
  <c r="A210" i="28" s="1"/>
  <c r="A211" i="28" a="1"/>
  <c r="A211" i="28" s="1"/>
  <c r="A212" i="28" a="1"/>
  <c r="A212" i="28" s="1"/>
  <c r="A213" i="28" a="1"/>
  <c r="A213" i="28" s="1"/>
  <c r="A214" i="28" a="1"/>
  <c r="A214" i="28" s="1"/>
  <c r="A215" i="28" a="1"/>
  <c r="A215" i="28" s="1"/>
  <c r="A216" i="28" a="1"/>
  <c r="A216" i="28" s="1"/>
  <c r="A217" i="28" a="1"/>
  <c r="A217" i="28" s="1"/>
  <c r="A218" i="28" a="1"/>
  <c r="A218" i="28" s="1"/>
  <c r="A219" i="28" a="1"/>
  <c r="A219" i="28" s="1"/>
  <c r="A220" i="28" a="1"/>
  <c r="A220" i="28" s="1"/>
  <c r="A221" i="28" a="1"/>
  <c r="A221" i="28" s="1"/>
  <c r="A222" i="28" a="1"/>
  <c r="A222" i="28" s="1"/>
  <c r="A223" i="28" a="1"/>
  <c r="A223" i="28" s="1"/>
  <c r="A224" i="28" a="1"/>
  <c r="A224" i="28" s="1"/>
  <c r="A225" i="28" a="1"/>
  <c r="A225" i="28" s="1"/>
  <c r="A226" i="28" a="1"/>
  <c r="A226" i="28" s="1"/>
  <c r="A227" i="28" a="1"/>
  <c r="A227" i="28" s="1"/>
  <c r="A228" i="28" a="1"/>
  <c r="A228" i="28" s="1"/>
  <c r="A229" i="28" a="1"/>
  <c r="A229" i="28" s="1"/>
  <c r="A230" i="28" a="1"/>
  <c r="A230" i="28" s="1"/>
  <c r="A231" i="28" a="1"/>
  <c r="A231" i="28" s="1"/>
  <c r="A232" i="28" a="1"/>
  <c r="A232" i="28" s="1"/>
  <c r="A233" i="28" a="1"/>
  <c r="A233" i="28" s="1"/>
  <c r="A234" i="28" a="1"/>
  <c r="A234" i="28" s="1"/>
  <c r="A235" i="28" a="1"/>
  <c r="A235" i="28" s="1"/>
  <c r="A236" i="28" a="1"/>
  <c r="A236" i="28" s="1"/>
  <c r="A237" i="28" a="1"/>
  <c r="A237" i="28" s="1"/>
  <c r="A238" i="28" a="1"/>
  <c r="A238" i="28" s="1"/>
  <c r="A239" i="28" a="1"/>
  <c r="A239" i="28" s="1"/>
  <c r="A240" i="28" a="1"/>
  <c r="A240" i="28" s="1"/>
  <c r="A241" i="28" a="1"/>
  <c r="A241" i="28" s="1"/>
  <c r="A242" i="28" a="1"/>
  <c r="A242" i="28" s="1"/>
  <c r="A243" i="28" a="1"/>
  <c r="A243" i="28" s="1"/>
  <c r="A244" i="28" a="1"/>
  <c r="A244" i="28" s="1"/>
  <c r="A245" i="28" a="1"/>
  <c r="A245" i="28" s="1"/>
  <c r="A246" i="28" a="1"/>
  <c r="A246" i="28" s="1"/>
  <c r="A247" i="28" a="1"/>
  <c r="A247" i="28" s="1"/>
  <c r="A248" i="28" a="1"/>
  <c r="A248" i="28" s="1"/>
  <c r="A249" i="28" a="1"/>
  <c r="A249" i="28" s="1"/>
  <c r="A250" i="28" a="1"/>
  <c r="A250" i="28" s="1"/>
  <c r="A251" i="28" a="1"/>
  <c r="A251" i="28" s="1"/>
  <c r="A252" i="28" a="1"/>
  <c r="A252" i="28" s="1"/>
  <c r="A253" i="28" a="1"/>
  <c r="A253" i="28" s="1"/>
  <c r="A254" i="28" a="1"/>
  <c r="A254" i="28" s="1"/>
  <c r="A255" i="28" a="1"/>
  <c r="A255" i="28" s="1"/>
  <c r="A256" i="28" a="1"/>
  <c r="A256" i="28" s="1"/>
  <c r="A257" i="28" a="1"/>
  <c r="A257" i="28" s="1"/>
  <c r="A258" i="28" a="1"/>
  <c r="A258" i="28" s="1"/>
  <c r="A259" i="28" a="1"/>
  <c r="A259" i="28" s="1"/>
  <c r="A260" i="28" a="1"/>
  <c r="A260" i="28" s="1"/>
  <c r="A261" i="28" a="1"/>
  <c r="A261" i="28" s="1"/>
  <c r="A262" i="28" a="1"/>
  <c r="A262" i="28" s="1"/>
  <c r="A263" i="28" a="1"/>
  <c r="A263" i="28" s="1"/>
  <c r="A264" i="28" a="1"/>
  <c r="A264" i="28" s="1"/>
  <c r="A265" i="28" a="1"/>
  <c r="A265" i="28" s="1"/>
  <c r="A266" i="28" a="1"/>
  <c r="A266" i="28" s="1"/>
  <c r="A267" i="28" a="1"/>
  <c r="A267" i="28" s="1"/>
  <c r="A268" i="28" a="1"/>
  <c r="A268" i="28" s="1"/>
  <c r="A269" i="28" a="1"/>
  <c r="A269" i="28" s="1"/>
  <c r="A270" i="28" a="1"/>
  <c r="A270" i="28" s="1"/>
  <c r="A271" i="28" a="1"/>
  <c r="A271" i="28" s="1"/>
  <c r="A272" i="28" a="1"/>
  <c r="A272" i="28" s="1"/>
  <c r="A273" i="28" a="1"/>
  <c r="A273" i="28" s="1"/>
  <c r="A274" i="28" a="1"/>
  <c r="A274" i="28" s="1"/>
  <c r="A275" i="28" a="1"/>
  <c r="A275" i="28" s="1"/>
  <c r="A276" i="28" a="1"/>
  <c r="A276" i="28" s="1"/>
  <c r="A277" i="28" a="1"/>
  <c r="A277" i="28" s="1"/>
  <c r="A278" i="28" a="1"/>
  <c r="A278" i="28" s="1"/>
  <c r="A279" i="28" a="1"/>
  <c r="A279" i="28" s="1"/>
  <c r="A280" i="28" a="1"/>
  <c r="A280" i="28" s="1"/>
  <c r="B4" i="28" a="1"/>
  <c r="B4" i="28" s="1"/>
  <c r="A4" i="28" a="1"/>
  <c r="A4" i="28" s="1"/>
  <c r="B5" i="30" a="1"/>
  <c r="B5" i="30" s="1"/>
  <c r="B6" i="30" a="1"/>
  <c r="B6" i="30" s="1"/>
  <c r="B7" i="30" a="1"/>
  <c r="B7" i="30" s="1"/>
  <c r="B8" i="30" a="1"/>
  <c r="B8" i="30" s="1"/>
  <c r="B9" i="30" a="1"/>
  <c r="B9" i="30" s="1"/>
  <c r="B10" i="30" a="1"/>
  <c r="B10" i="30" s="1"/>
  <c r="B11" i="30" a="1"/>
  <c r="B11" i="30" s="1"/>
  <c r="B12" i="30" a="1"/>
  <c r="B12" i="30" s="1"/>
  <c r="B13" i="30" a="1"/>
  <c r="B13" i="30" s="1"/>
  <c r="B14" i="30" a="1"/>
  <c r="B14" i="30" s="1"/>
  <c r="B15" i="30" a="1"/>
  <c r="B15" i="30" s="1"/>
  <c r="B16" i="30" a="1"/>
  <c r="B16" i="30" s="1"/>
  <c r="B17" i="30" a="1"/>
  <c r="B17" i="30" s="1"/>
  <c r="B18" i="30" a="1"/>
  <c r="B18" i="30" s="1"/>
  <c r="B19" i="30" a="1"/>
  <c r="B19" i="30" s="1"/>
  <c r="B20" i="30" a="1"/>
  <c r="B20" i="30" s="1"/>
  <c r="B21" i="30" a="1"/>
  <c r="B21" i="30" s="1"/>
  <c r="B22" i="30" a="1"/>
  <c r="B22" i="30" s="1"/>
  <c r="B23" i="30" a="1"/>
  <c r="B23" i="30" s="1"/>
  <c r="B24" i="30" a="1"/>
  <c r="B24" i="30" s="1"/>
  <c r="B25" i="30" a="1"/>
  <c r="B25" i="30" s="1"/>
  <c r="B26" i="30" a="1"/>
  <c r="B26" i="30" s="1"/>
  <c r="B27" i="30" a="1"/>
  <c r="B27" i="30" s="1"/>
  <c r="B28" i="30" a="1"/>
  <c r="B28" i="30" s="1"/>
  <c r="B29" i="30" a="1"/>
  <c r="B29" i="30" s="1"/>
  <c r="B30" i="30" a="1"/>
  <c r="B30" i="30" s="1"/>
  <c r="B31" i="30" a="1"/>
  <c r="B31" i="30" s="1"/>
  <c r="B32" i="30" a="1"/>
  <c r="B32" i="30" s="1"/>
  <c r="B33" i="30" a="1"/>
  <c r="B33" i="30" s="1"/>
  <c r="B34" i="30" a="1"/>
  <c r="B34" i="30" s="1"/>
  <c r="B35" i="30" a="1"/>
  <c r="B35" i="30" s="1"/>
  <c r="B36" i="30" a="1"/>
  <c r="B36" i="30" s="1"/>
  <c r="B37" i="30" a="1"/>
  <c r="B37" i="30" s="1"/>
  <c r="B38" i="30" a="1"/>
  <c r="B38" i="30" s="1"/>
  <c r="B39" i="30" a="1"/>
  <c r="B39" i="30" s="1"/>
  <c r="B40" i="30" a="1"/>
  <c r="B40" i="30" s="1"/>
  <c r="B41" i="30" a="1"/>
  <c r="B41" i="30" s="1"/>
  <c r="B42" i="30" a="1"/>
  <c r="B42" i="30" s="1"/>
  <c r="B43" i="30" a="1"/>
  <c r="B43" i="30" s="1"/>
  <c r="B44" i="30" a="1"/>
  <c r="B44" i="30" s="1"/>
  <c r="B45" i="30" a="1"/>
  <c r="B45" i="30" s="1"/>
  <c r="B46" i="30" a="1"/>
  <c r="B46" i="30" s="1"/>
  <c r="B47" i="30" a="1"/>
  <c r="B47" i="30" s="1"/>
  <c r="B48" i="30" a="1"/>
  <c r="B48" i="30" s="1"/>
  <c r="B49" i="30" a="1"/>
  <c r="B49" i="30" s="1"/>
  <c r="B50" i="30" a="1"/>
  <c r="B50" i="30" s="1"/>
  <c r="B51" i="30" a="1"/>
  <c r="B51" i="30" s="1"/>
  <c r="B52" i="30" a="1"/>
  <c r="B52" i="30" s="1"/>
  <c r="B53" i="30" a="1"/>
  <c r="B53" i="30" s="1"/>
  <c r="B54" i="30" a="1"/>
  <c r="B54" i="30" s="1"/>
  <c r="B55" i="30" a="1"/>
  <c r="B55" i="30" s="1"/>
  <c r="B56" i="30" a="1"/>
  <c r="B56" i="30" s="1"/>
  <c r="B57" i="30" a="1"/>
  <c r="B57" i="30" s="1"/>
  <c r="B58" i="30" a="1"/>
  <c r="B58" i="30" s="1"/>
  <c r="B59" i="30" a="1"/>
  <c r="B59" i="30" s="1"/>
  <c r="B60" i="30" a="1"/>
  <c r="B60" i="30" s="1"/>
  <c r="B61" i="30" a="1"/>
  <c r="B61" i="30" s="1"/>
  <c r="B62" i="30" a="1"/>
  <c r="B62" i="30" s="1"/>
  <c r="B63" i="30" a="1"/>
  <c r="B63" i="30" s="1"/>
  <c r="B64" i="30" a="1"/>
  <c r="B64" i="30" s="1"/>
  <c r="B65" i="30" a="1"/>
  <c r="B65" i="30" s="1"/>
  <c r="B66" i="30" a="1"/>
  <c r="B66" i="30" s="1"/>
  <c r="B67" i="30" a="1"/>
  <c r="B67" i="30" s="1"/>
  <c r="B68" i="30" a="1"/>
  <c r="B68" i="30" s="1"/>
  <c r="B69" i="30" a="1"/>
  <c r="B69" i="30" s="1"/>
  <c r="B70" i="30" a="1"/>
  <c r="B70" i="30" s="1"/>
  <c r="B71" i="30" a="1"/>
  <c r="B71" i="30" s="1"/>
  <c r="B72" i="30" a="1"/>
  <c r="B72" i="30" s="1"/>
  <c r="B73" i="30" a="1"/>
  <c r="B73" i="30" s="1"/>
  <c r="B74" i="30" a="1"/>
  <c r="B74" i="30" s="1"/>
  <c r="B75" i="30" a="1"/>
  <c r="B75" i="30" s="1"/>
  <c r="B76" i="30" a="1"/>
  <c r="B76" i="30" s="1"/>
  <c r="B77" i="30" a="1"/>
  <c r="B77" i="30" s="1"/>
  <c r="B78" i="30" a="1"/>
  <c r="B78" i="30" s="1"/>
  <c r="B79" i="30" a="1"/>
  <c r="B79" i="30" s="1"/>
  <c r="B80" i="30" a="1"/>
  <c r="B80" i="30" s="1"/>
  <c r="B81" i="30" a="1"/>
  <c r="B81" i="30" s="1"/>
  <c r="B82" i="30" a="1"/>
  <c r="B82" i="30" s="1"/>
  <c r="B83" i="30" a="1"/>
  <c r="B83" i="30" s="1"/>
  <c r="B84" i="30" a="1"/>
  <c r="B84" i="30" s="1"/>
  <c r="B85" i="30" a="1"/>
  <c r="B85" i="30" s="1"/>
  <c r="B86" i="30" a="1"/>
  <c r="B86" i="30" s="1"/>
  <c r="B87" i="30" a="1"/>
  <c r="B87" i="30" s="1"/>
  <c r="B88" i="30" a="1"/>
  <c r="B88" i="30" s="1"/>
  <c r="B89" i="30" a="1"/>
  <c r="B89" i="30" s="1"/>
  <c r="B90" i="30" a="1"/>
  <c r="B90" i="30" s="1"/>
  <c r="B91" i="30" a="1"/>
  <c r="B91" i="30" s="1"/>
  <c r="B92" i="30" a="1"/>
  <c r="B92" i="30" s="1"/>
  <c r="B93" i="30" a="1"/>
  <c r="B93" i="30" s="1"/>
  <c r="B94" i="30" a="1"/>
  <c r="B94" i="30" s="1"/>
  <c r="B95" i="30" a="1"/>
  <c r="B95" i="30" s="1"/>
  <c r="B96" i="30" a="1"/>
  <c r="B96" i="30" s="1"/>
  <c r="B97" i="30" a="1"/>
  <c r="B97" i="30" s="1"/>
  <c r="B98" i="30" a="1"/>
  <c r="B98" i="30" s="1"/>
  <c r="B99" i="30" a="1"/>
  <c r="B99" i="30" s="1"/>
  <c r="B100" i="30" a="1"/>
  <c r="B100" i="30" s="1"/>
  <c r="B101" i="30" a="1"/>
  <c r="B101" i="30" s="1"/>
  <c r="B102" i="30" a="1"/>
  <c r="B102" i="30" s="1"/>
  <c r="B103" i="30" a="1"/>
  <c r="B103" i="30" s="1"/>
  <c r="B104" i="30" a="1"/>
  <c r="B104" i="30" s="1"/>
  <c r="B105" i="30" a="1"/>
  <c r="B105" i="30" s="1"/>
  <c r="B106" i="30" a="1"/>
  <c r="B106" i="30" s="1"/>
  <c r="B107" i="30" a="1"/>
  <c r="B107" i="30" s="1"/>
  <c r="B108" i="30" a="1"/>
  <c r="B108" i="30" s="1"/>
  <c r="B109" i="30" a="1"/>
  <c r="B109" i="30" s="1"/>
  <c r="B110" i="30" a="1"/>
  <c r="B110" i="30" s="1"/>
  <c r="B111" i="30" a="1"/>
  <c r="B111" i="30" s="1"/>
  <c r="B112" i="30" a="1"/>
  <c r="B112" i="30" s="1"/>
  <c r="B113" i="30" a="1"/>
  <c r="B113" i="30" s="1"/>
  <c r="B114" i="30" a="1"/>
  <c r="B114" i="30" s="1"/>
  <c r="B115" i="30" a="1"/>
  <c r="B115" i="30" s="1"/>
  <c r="B116" i="30" a="1"/>
  <c r="B116" i="30" s="1"/>
  <c r="B117" i="30" a="1"/>
  <c r="B117" i="30" s="1"/>
  <c r="B118" i="30" a="1"/>
  <c r="B118" i="30" s="1"/>
  <c r="B119" i="30" a="1"/>
  <c r="B119" i="30" s="1"/>
  <c r="B120" i="30" a="1"/>
  <c r="B120" i="30" s="1"/>
  <c r="B121" i="30" a="1"/>
  <c r="B121" i="30" s="1"/>
  <c r="B122" i="30" a="1"/>
  <c r="B122" i="30" s="1"/>
  <c r="B123" i="30" a="1"/>
  <c r="B123" i="30" s="1"/>
  <c r="B124" i="30" a="1"/>
  <c r="B124" i="30" s="1"/>
  <c r="B125" i="30" a="1"/>
  <c r="B125" i="30" s="1"/>
  <c r="B126" i="30" a="1"/>
  <c r="B126" i="30" s="1"/>
  <c r="B127" i="30" a="1"/>
  <c r="B127" i="30" s="1"/>
  <c r="B128" i="30" a="1"/>
  <c r="B128" i="30" s="1"/>
  <c r="B129" i="30" a="1"/>
  <c r="B129" i="30" s="1"/>
  <c r="B130" i="30" a="1"/>
  <c r="B130" i="30" s="1"/>
  <c r="B131" i="30" a="1"/>
  <c r="B131" i="30" s="1"/>
  <c r="B132" i="30" a="1"/>
  <c r="B132" i="30" s="1"/>
  <c r="B133" i="30" a="1"/>
  <c r="B133" i="30" s="1"/>
  <c r="B134" i="30" a="1"/>
  <c r="B134" i="30" s="1"/>
  <c r="B135" i="30" a="1"/>
  <c r="B135" i="30" s="1"/>
  <c r="B136" i="30" a="1"/>
  <c r="B136" i="30" s="1"/>
  <c r="B137" i="30" a="1"/>
  <c r="B137" i="30" s="1"/>
  <c r="B138" i="30" a="1"/>
  <c r="B138" i="30" s="1"/>
  <c r="B139" i="30" a="1"/>
  <c r="B139" i="30" s="1"/>
  <c r="B140" i="30" a="1"/>
  <c r="B140" i="30" s="1"/>
  <c r="B141" i="30" a="1"/>
  <c r="B141" i="30" s="1"/>
  <c r="B142" i="30" a="1"/>
  <c r="B142" i="30" s="1"/>
  <c r="B143" i="30" a="1"/>
  <c r="B143" i="30" s="1"/>
  <c r="B144" i="30" a="1"/>
  <c r="B144" i="30" s="1"/>
  <c r="B145" i="30" a="1"/>
  <c r="B145" i="30" s="1"/>
  <c r="B146" i="30" a="1"/>
  <c r="B146" i="30" s="1"/>
  <c r="B147" i="30" a="1"/>
  <c r="B147" i="30" s="1"/>
  <c r="B148" i="30" a="1"/>
  <c r="B148" i="30" s="1"/>
  <c r="B149" i="30" a="1"/>
  <c r="B149" i="30" s="1"/>
  <c r="B150" i="30" a="1"/>
  <c r="B150" i="30" s="1"/>
  <c r="B151" i="30" a="1"/>
  <c r="B151" i="30" s="1"/>
  <c r="B152" i="30" a="1"/>
  <c r="B152" i="30" s="1"/>
  <c r="B153" i="30" a="1"/>
  <c r="B153" i="30" s="1"/>
  <c r="B154" i="30" a="1"/>
  <c r="B154" i="30" s="1"/>
  <c r="B155" i="30" a="1"/>
  <c r="B155" i="30" s="1"/>
  <c r="B156" i="30" a="1"/>
  <c r="B156" i="30" s="1"/>
  <c r="B157" i="30" a="1"/>
  <c r="B157" i="30" s="1"/>
  <c r="B158" i="30" a="1"/>
  <c r="B158" i="30" s="1"/>
  <c r="B159" i="30" a="1"/>
  <c r="B159" i="30" s="1"/>
  <c r="B160" i="30" a="1"/>
  <c r="B160" i="30" s="1"/>
  <c r="B161" i="30" a="1"/>
  <c r="B161" i="30" s="1"/>
  <c r="B162" i="30" a="1"/>
  <c r="B162" i="30" s="1"/>
  <c r="B163" i="30" a="1"/>
  <c r="B163" i="30" s="1"/>
  <c r="B164" i="30" a="1"/>
  <c r="B164" i="30" s="1"/>
  <c r="B165" i="30" a="1"/>
  <c r="B165" i="30" s="1"/>
  <c r="B166" i="30" a="1"/>
  <c r="B166" i="30" s="1"/>
  <c r="B167" i="30" a="1"/>
  <c r="B167" i="30" s="1"/>
  <c r="B168" i="30" a="1"/>
  <c r="B168" i="30" s="1"/>
  <c r="B169" i="30" a="1"/>
  <c r="B169" i="30" s="1"/>
  <c r="B170" i="30" a="1"/>
  <c r="B170" i="30" s="1"/>
  <c r="B171" i="30" a="1"/>
  <c r="B171" i="30" s="1"/>
  <c r="B172" i="30" a="1"/>
  <c r="B172" i="30" s="1"/>
  <c r="B173" i="30" a="1"/>
  <c r="B173" i="30" s="1"/>
  <c r="B174" i="30" a="1"/>
  <c r="B174" i="30" s="1"/>
  <c r="B175" i="30" a="1"/>
  <c r="B175" i="30" s="1"/>
  <c r="B176" i="30" a="1"/>
  <c r="B176" i="30" s="1"/>
  <c r="B177" i="30" a="1"/>
  <c r="B177" i="30" s="1"/>
  <c r="B178" i="30" a="1"/>
  <c r="B178" i="30" s="1"/>
  <c r="B179" i="30" a="1"/>
  <c r="B179" i="30" s="1"/>
  <c r="B180" i="30" a="1"/>
  <c r="B180" i="30" s="1"/>
  <c r="B181" i="30" a="1"/>
  <c r="B181" i="30" s="1"/>
  <c r="B182" i="30" a="1"/>
  <c r="B182" i="30" s="1"/>
  <c r="B183" i="30" a="1"/>
  <c r="B183" i="30" s="1"/>
  <c r="B184" i="30" a="1"/>
  <c r="B184" i="30" s="1"/>
  <c r="B185" i="30" a="1"/>
  <c r="B185" i="30" s="1"/>
  <c r="B186" i="30" a="1"/>
  <c r="B186" i="30" s="1"/>
  <c r="B187" i="30" a="1"/>
  <c r="B187" i="30" s="1"/>
  <c r="B188" i="30" a="1"/>
  <c r="B188" i="30" s="1"/>
  <c r="B189" i="30" a="1"/>
  <c r="B189" i="30" s="1"/>
  <c r="B190" i="30" a="1"/>
  <c r="B190" i="30" s="1"/>
  <c r="B191" i="30" a="1"/>
  <c r="B191" i="30" s="1"/>
  <c r="B192" i="30" a="1"/>
  <c r="B192" i="30" s="1"/>
  <c r="B193" i="30" a="1"/>
  <c r="B193" i="30" s="1"/>
  <c r="B194" i="30" a="1"/>
  <c r="B194" i="30" s="1"/>
  <c r="B195" i="30" a="1"/>
  <c r="B195" i="30" s="1"/>
  <c r="B196" i="30" a="1"/>
  <c r="B196" i="30" s="1"/>
  <c r="B197" i="30" a="1"/>
  <c r="B197" i="30" s="1"/>
  <c r="B198" i="30" a="1"/>
  <c r="B198" i="30" s="1"/>
  <c r="B199" i="30" a="1"/>
  <c r="B199" i="30" s="1"/>
  <c r="B200" i="30" a="1"/>
  <c r="B200" i="30" s="1"/>
  <c r="B201" i="30" a="1"/>
  <c r="B201" i="30" s="1"/>
  <c r="B202" i="30" a="1"/>
  <c r="B202" i="30" s="1"/>
  <c r="B203" i="30" a="1"/>
  <c r="B203" i="30" s="1"/>
  <c r="B204" i="30" a="1"/>
  <c r="B204" i="30" s="1"/>
  <c r="B205" i="30" a="1"/>
  <c r="B205" i="30" s="1"/>
  <c r="B206" i="30" a="1"/>
  <c r="B206" i="30" s="1"/>
  <c r="B207" i="30" a="1"/>
  <c r="B207" i="30" s="1"/>
  <c r="B208" i="30" a="1"/>
  <c r="B208" i="30" s="1"/>
  <c r="B209" i="30" a="1"/>
  <c r="B209" i="30" s="1"/>
  <c r="B210" i="30" a="1"/>
  <c r="B210" i="30" s="1"/>
  <c r="B211" i="30" a="1"/>
  <c r="B211" i="30" s="1"/>
  <c r="B212" i="30" a="1"/>
  <c r="B212" i="30" s="1"/>
  <c r="B213" i="30" a="1"/>
  <c r="B213" i="30" s="1"/>
  <c r="B214" i="30" a="1"/>
  <c r="B214" i="30" s="1"/>
  <c r="B215" i="30" a="1"/>
  <c r="B215" i="30" s="1"/>
  <c r="B216" i="30" a="1"/>
  <c r="B216" i="30" s="1"/>
  <c r="B217" i="30" a="1"/>
  <c r="B217" i="30" s="1"/>
  <c r="B218" i="30" a="1"/>
  <c r="B218" i="30" s="1"/>
  <c r="B219" i="30" a="1"/>
  <c r="B219" i="30" s="1"/>
  <c r="B220" i="30" a="1"/>
  <c r="B220" i="30" s="1"/>
  <c r="B221" i="30" a="1"/>
  <c r="B221" i="30" s="1"/>
  <c r="B222" i="30" a="1"/>
  <c r="B222" i="30" s="1"/>
  <c r="B223" i="30" a="1"/>
  <c r="B223" i="30" s="1"/>
  <c r="B224" i="30" a="1"/>
  <c r="B224" i="30" s="1"/>
  <c r="B225" i="30" a="1"/>
  <c r="B225" i="30" s="1"/>
  <c r="B226" i="30" a="1"/>
  <c r="B226" i="30" s="1"/>
  <c r="B227" i="30" a="1"/>
  <c r="B227" i="30" s="1"/>
  <c r="B228" i="30" a="1"/>
  <c r="B228" i="30" s="1"/>
  <c r="B229" i="30" a="1"/>
  <c r="B229" i="30" s="1"/>
  <c r="B230" i="30" a="1"/>
  <c r="B230" i="30" s="1"/>
  <c r="B231" i="30" a="1"/>
  <c r="B231" i="30" s="1"/>
  <c r="B232" i="30" a="1"/>
  <c r="B232" i="30" s="1"/>
  <c r="B233" i="30" a="1"/>
  <c r="B233" i="30" s="1"/>
  <c r="B234" i="30" a="1"/>
  <c r="B234" i="30" s="1"/>
  <c r="B235" i="30" a="1"/>
  <c r="B235" i="30" s="1"/>
  <c r="B236" i="30" a="1"/>
  <c r="B236" i="30" s="1"/>
  <c r="B237" i="30" a="1"/>
  <c r="B237" i="30" s="1"/>
  <c r="B238" i="30" a="1"/>
  <c r="B238" i="30" s="1"/>
  <c r="B239" i="30" a="1"/>
  <c r="B239" i="30" s="1"/>
  <c r="B240" i="30" a="1"/>
  <c r="B240" i="30" s="1"/>
  <c r="B241" i="30" a="1"/>
  <c r="B241" i="30" s="1"/>
  <c r="B242" i="30" a="1"/>
  <c r="B242" i="30" s="1"/>
  <c r="B243" i="30" a="1"/>
  <c r="B243" i="30" s="1"/>
  <c r="B244" i="30" a="1"/>
  <c r="B244" i="30" s="1"/>
  <c r="B245" i="30" a="1"/>
  <c r="B245" i="30" s="1"/>
  <c r="B246" i="30" a="1"/>
  <c r="B246" i="30" s="1"/>
  <c r="B247" i="30" a="1"/>
  <c r="B247" i="30" s="1"/>
  <c r="B248" i="30" a="1"/>
  <c r="B248" i="30" s="1"/>
  <c r="B249" i="30" a="1"/>
  <c r="B249" i="30" s="1"/>
  <c r="B250" i="30" a="1"/>
  <c r="B250" i="30" s="1"/>
  <c r="B251" i="30" a="1"/>
  <c r="B251" i="30" s="1"/>
  <c r="B252" i="30" a="1"/>
  <c r="B252" i="30" s="1"/>
  <c r="B253" i="30" a="1"/>
  <c r="B253" i="30" s="1"/>
  <c r="B254" i="30" a="1"/>
  <c r="B254" i="30" s="1"/>
  <c r="B255" i="30" a="1"/>
  <c r="B255" i="30" s="1"/>
  <c r="B256" i="30" a="1"/>
  <c r="B256" i="30" s="1"/>
  <c r="B257" i="30" a="1"/>
  <c r="B257" i="30" s="1"/>
  <c r="B258" i="30" a="1"/>
  <c r="B258" i="30" s="1"/>
  <c r="B259" i="30" a="1"/>
  <c r="B259" i="30" s="1"/>
  <c r="B260" i="30" a="1"/>
  <c r="B260" i="30" s="1"/>
  <c r="B261" i="30" a="1"/>
  <c r="B261" i="30" s="1"/>
  <c r="B262" i="30" a="1"/>
  <c r="B262" i="30" s="1"/>
  <c r="B263" i="30" a="1"/>
  <c r="B263" i="30" s="1"/>
  <c r="B264" i="30" a="1"/>
  <c r="B264" i="30" s="1"/>
  <c r="B265" i="30" a="1"/>
  <c r="B265" i="30" s="1"/>
  <c r="B266" i="30" a="1"/>
  <c r="B266" i="30" s="1"/>
  <c r="B267" i="30" a="1"/>
  <c r="B267" i="30" s="1"/>
  <c r="B268" i="30" a="1"/>
  <c r="B268" i="30" s="1"/>
  <c r="B269" i="30" a="1"/>
  <c r="B269" i="30" s="1"/>
  <c r="B270" i="30" a="1"/>
  <c r="B270" i="30" s="1"/>
  <c r="B271" i="30" a="1"/>
  <c r="B271" i="30" s="1"/>
  <c r="B272" i="30" a="1"/>
  <c r="B272" i="30" s="1"/>
  <c r="B273" i="30" a="1"/>
  <c r="B273" i="30" s="1"/>
  <c r="B274" i="30" a="1"/>
  <c r="B274" i="30" s="1"/>
  <c r="B275" i="30" a="1"/>
  <c r="B275" i="30" s="1"/>
  <c r="B276" i="30" a="1"/>
  <c r="B276" i="30" s="1"/>
  <c r="B277" i="30" a="1"/>
  <c r="B277" i="30" s="1"/>
  <c r="B278" i="30" a="1"/>
  <c r="B278" i="30" s="1"/>
  <c r="B279" i="30" a="1"/>
  <c r="B279" i="30" s="1"/>
  <c r="B280" i="30" a="1"/>
  <c r="B280" i="30" s="1"/>
  <c r="A5" i="30" a="1"/>
  <c r="A5" i="30" s="1"/>
  <c r="A6" i="30" a="1"/>
  <c r="A6" i="30" s="1"/>
  <c r="A7" i="30" a="1"/>
  <c r="A7" i="30" s="1"/>
  <c r="A8" i="30" a="1"/>
  <c r="A8" i="30" s="1"/>
  <c r="A23" i="30" a="1"/>
  <c r="A23" i="30" s="1"/>
  <c r="A24" i="30" a="1"/>
  <c r="A24" i="30" s="1"/>
  <c r="A25" i="30" a="1"/>
  <c r="A25" i="30" s="1"/>
  <c r="A26" i="30" a="1"/>
  <c r="A26" i="30" s="1"/>
  <c r="A27" i="30" a="1"/>
  <c r="A27" i="30" s="1"/>
  <c r="A28" i="30" a="1"/>
  <c r="A28" i="30" s="1"/>
  <c r="A29" i="30" a="1"/>
  <c r="A29" i="30" s="1"/>
  <c r="A30" i="30" a="1"/>
  <c r="A30" i="30" s="1"/>
  <c r="A31" i="30" a="1"/>
  <c r="A31" i="30" s="1"/>
  <c r="A32" i="30" a="1"/>
  <c r="A32" i="30" s="1"/>
  <c r="A33" i="30" a="1"/>
  <c r="A33" i="30" s="1"/>
  <c r="A34" i="30" a="1"/>
  <c r="A34" i="30" s="1"/>
  <c r="A35" i="30" a="1"/>
  <c r="A35" i="30" s="1"/>
  <c r="A36" i="30" a="1"/>
  <c r="A36" i="30" s="1"/>
  <c r="A37" i="30" a="1"/>
  <c r="A37" i="30" s="1"/>
  <c r="A38" i="30" a="1"/>
  <c r="A38" i="30" s="1"/>
  <c r="A39" i="30" a="1"/>
  <c r="A39" i="30" s="1"/>
  <c r="A40" i="30" a="1"/>
  <c r="A40" i="30" s="1"/>
  <c r="A41" i="30" a="1"/>
  <c r="A41" i="30" s="1"/>
  <c r="A42" i="30" a="1"/>
  <c r="A42" i="30" s="1"/>
  <c r="A43" i="30" a="1"/>
  <c r="A43" i="30" s="1"/>
  <c r="A44" i="30" a="1"/>
  <c r="A44" i="30" s="1"/>
  <c r="A45" i="30" a="1"/>
  <c r="A45" i="30" s="1"/>
  <c r="A46" i="30" a="1"/>
  <c r="A46" i="30" s="1"/>
  <c r="A47" i="30" a="1"/>
  <c r="A47" i="30" s="1"/>
  <c r="A48" i="30" a="1"/>
  <c r="A48" i="30" s="1"/>
  <c r="A49" i="30" a="1"/>
  <c r="A49" i="30" s="1"/>
  <c r="A50" i="30" a="1"/>
  <c r="A50" i="30" s="1"/>
  <c r="A51" i="30" a="1"/>
  <c r="A51" i="30" s="1"/>
  <c r="A52" i="30" a="1"/>
  <c r="A52" i="30" s="1"/>
  <c r="A53" i="30" a="1"/>
  <c r="A53" i="30" s="1"/>
  <c r="A54" i="30" a="1"/>
  <c r="A54" i="30" s="1"/>
  <c r="A55" i="30" a="1"/>
  <c r="A55" i="30" s="1"/>
  <c r="A56" i="30" a="1"/>
  <c r="A56" i="30" s="1"/>
  <c r="A57" i="30" a="1"/>
  <c r="A57" i="30" s="1"/>
  <c r="A58" i="30" a="1"/>
  <c r="A58" i="30" s="1"/>
  <c r="A59" i="30" a="1"/>
  <c r="A59" i="30" s="1"/>
  <c r="A60" i="30" a="1"/>
  <c r="A60" i="30" s="1"/>
  <c r="A61" i="30" a="1"/>
  <c r="A61" i="30" s="1"/>
  <c r="A62" i="30" a="1"/>
  <c r="A62" i="30" s="1"/>
  <c r="A63" i="30" a="1"/>
  <c r="A63" i="30" s="1"/>
  <c r="A64" i="30" a="1"/>
  <c r="A64" i="30" s="1"/>
  <c r="A65" i="30" a="1"/>
  <c r="A65" i="30" s="1"/>
  <c r="A66" i="30" a="1"/>
  <c r="A66" i="30" s="1"/>
  <c r="A67" i="30" a="1"/>
  <c r="A67" i="30" s="1"/>
  <c r="A68" i="30" a="1"/>
  <c r="A68" i="30" s="1"/>
  <c r="A69" i="30" a="1"/>
  <c r="A69" i="30" s="1"/>
  <c r="A70" i="30" a="1"/>
  <c r="A70" i="30" s="1"/>
  <c r="A71" i="30" a="1"/>
  <c r="A71" i="30" s="1"/>
  <c r="A72" i="30" a="1"/>
  <c r="A72" i="30" s="1"/>
  <c r="A73" i="30" a="1"/>
  <c r="A73" i="30" s="1"/>
  <c r="A74" i="30" a="1"/>
  <c r="A74" i="30" s="1"/>
  <c r="A75" i="30" a="1"/>
  <c r="A75" i="30" s="1"/>
  <c r="A76" i="30" a="1"/>
  <c r="A76" i="30" s="1"/>
  <c r="A77" i="30" a="1"/>
  <c r="A77" i="30" s="1"/>
  <c r="A78" i="30" a="1"/>
  <c r="A78" i="30" s="1"/>
  <c r="A79" i="30" a="1"/>
  <c r="A79" i="30" s="1"/>
  <c r="A80" i="30" a="1"/>
  <c r="A80" i="30" s="1"/>
  <c r="A81" i="30" a="1"/>
  <c r="A81" i="30" s="1"/>
  <c r="A82" i="30" a="1"/>
  <c r="A82" i="30" s="1"/>
  <c r="A83" i="30" a="1"/>
  <c r="A83" i="30" s="1"/>
  <c r="A84" i="30" a="1"/>
  <c r="A84" i="30" s="1"/>
  <c r="A85" i="30" a="1"/>
  <c r="A85" i="30" s="1"/>
  <c r="A86" i="30" a="1"/>
  <c r="A86" i="30" s="1"/>
  <c r="A87" i="30" a="1"/>
  <c r="A87" i="30" s="1"/>
  <c r="A88" i="30" a="1"/>
  <c r="A88" i="30" s="1"/>
  <c r="A89" i="30" a="1"/>
  <c r="A89" i="30" s="1"/>
  <c r="A90" i="30" a="1"/>
  <c r="A90" i="30" s="1"/>
  <c r="A91" i="30" a="1"/>
  <c r="A91" i="30" s="1"/>
  <c r="A92" i="30" a="1"/>
  <c r="A92" i="30" s="1"/>
  <c r="A93" i="30" a="1"/>
  <c r="A93" i="30" s="1"/>
  <c r="A94" i="30" a="1"/>
  <c r="A94" i="30" s="1"/>
  <c r="A95" i="30" a="1"/>
  <c r="A95" i="30" s="1"/>
  <c r="A96" i="30" a="1"/>
  <c r="A96" i="30" s="1"/>
  <c r="A97" i="30" a="1"/>
  <c r="A97" i="30" s="1"/>
  <c r="A98" i="30" a="1"/>
  <c r="A98" i="30" s="1"/>
  <c r="A99" i="30" a="1"/>
  <c r="A99" i="30" s="1"/>
  <c r="A100" i="30" a="1"/>
  <c r="A100" i="30" s="1"/>
  <c r="A101" i="30" a="1"/>
  <c r="A101" i="30" s="1"/>
  <c r="A102" i="30" a="1"/>
  <c r="A102" i="30" s="1"/>
  <c r="A103" i="30" a="1"/>
  <c r="A103" i="30" s="1"/>
  <c r="A104" i="30" a="1"/>
  <c r="A104" i="30" s="1"/>
  <c r="A105" i="30" a="1"/>
  <c r="A105" i="30" s="1"/>
  <c r="A106" i="30" a="1"/>
  <c r="A106" i="30" s="1"/>
  <c r="A107" i="30" a="1"/>
  <c r="A107" i="30" s="1"/>
  <c r="A108" i="30" a="1"/>
  <c r="A108" i="30" s="1"/>
  <c r="A109" i="30" a="1"/>
  <c r="A109" i="30" s="1"/>
  <c r="A110" i="30" a="1"/>
  <c r="A110" i="30" s="1"/>
  <c r="A111" i="30" a="1"/>
  <c r="A111" i="30" s="1"/>
  <c r="A112" i="30" a="1"/>
  <c r="A112" i="30" s="1"/>
  <c r="A113" i="30" a="1"/>
  <c r="A113" i="30" s="1"/>
  <c r="A114" i="30" a="1"/>
  <c r="A114" i="30" s="1"/>
  <c r="A115" i="30" a="1"/>
  <c r="A115" i="30" s="1"/>
  <c r="A116" i="30" a="1"/>
  <c r="A116" i="30" s="1"/>
  <c r="A117" i="30" a="1"/>
  <c r="A117" i="30" s="1"/>
  <c r="A118" i="30" a="1"/>
  <c r="A118" i="30" s="1"/>
  <c r="A119" i="30" a="1"/>
  <c r="A119" i="30" s="1"/>
  <c r="A120" i="30" a="1"/>
  <c r="A120" i="30" s="1"/>
  <c r="A121" i="30" a="1"/>
  <c r="A121" i="30" s="1"/>
  <c r="A122" i="30" a="1"/>
  <c r="A122" i="30" s="1"/>
  <c r="A123" i="30" a="1"/>
  <c r="A123" i="30" s="1"/>
  <c r="A124" i="30" a="1"/>
  <c r="A124" i="30" s="1"/>
  <c r="A125" i="30" a="1"/>
  <c r="A125" i="30" s="1"/>
  <c r="A126" i="30" a="1"/>
  <c r="A126" i="30" s="1"/>
  <c r="A127" i="30" a="1"/>
  <c r="A127" i="30" s="1"/>
  <c r="A128" i="30" a="1"/>
  <c r="A128" i="30" s="1"/>
  <c r="A129" i="30" a="1"/>
  <c r="A129" i="30" s="1"/>
  <c r="A130" i="30" a="1"/>
  <c r="A130" i="30" s="1"/>
  <c r="A131" i="30" a="1"/>
  <c r="A131" i="30" s="1"/>
  <c r="A132" i="30" a="1"/>
  <c r="A132" i="30" s="1"/>
  <c r="A133" i="30" a="1"/>
  <c r="A133" i="30" s="1"/>
  <c r="A134" i="30" a="1"/>
  <c r="A134" i="30" s="1"/>
  <c r="A135" i="30" a="1"/>
  <c r="A135" i="30" s="1"/>
  <c r="A136" i="30" a="1"/>
  <c r="A136" i="30" s="1"/>
  <c r="A137" i="30" a="1"/>
  <c r="A137" i="30" s="1"/>
  <c r="A138" i="30" a="1"/>
  <c r="A138" i="30" s="1"/>
  <c r="A139" i="30" a="1"/>
  <c r="A139" i="30" s="1"/>
  <c r="A140" i="30" a="1"/>
  <c r="A140" i="30" s="1"/>
  <c r="A141" i="30" a="1"/>
  <c r="A141" i="30" s="1"/>
  <c r="A142" i="30" a="1"/>
  <c r="A142" i="30" s="1"/>
  <c r="A143" i="30" a="1"/>
  <c r="A143" i="30" s="1"/>
  <c r="A144" i="30" a="1"/>
  <c r="A144" i="30" s="1"/>
  <c r="A145" i="30" a="1"/>
  <c r="A145" i="30" s="1"/>
  <c r="A146" i="30" a="1"/>
  <c r="A146" i="30" s="1"/>
  <c r="A147" i="30" a="1"/>
  <c r="A147" i="30" s="1"/>
  <c r="A148" i="30" a="1"/>
  <c r="A148" i="30" s="1"/>
  <c r="A149" i="30" a="1"/>
  <c r="A149" i="30" s="1"/>
  <c r="A150" i="30" a="1"/>
  <c r="A150" i="30" s="1"/>
  <c r="A151" i="30" a="1"/>
  <c r="A151" i="30" s="1"/>
  <c r="A152" i="30" a="1"/>
  <c r="A152" i="30" s="1"/>
  <c r="A153" i="30" a="1"/>
  <c r="A153" i="30" s="1"/>
  <c r="A154" i="30" a="1"/>
  <c r="A154" i="30" s="1"/>
  <c r="A155" i="30" a="1"/>
  <c r="A155" i="30" s="1"/>
  <c r="A156" i="30" a="1"/>
  <c r="A156" i="30" s="1"/>
  <c r="A157" i="30" a="1"/>
  <c r="A157" i="30" s="1"/>
  <c r="A158" i="30" a="1"/>
  <c r="A158" i="30" s="1"/>
  <c r="A159" i="30" a="1"/>
  <c r="A159" i="30" s="1"/>
  <c r="A160" i="30" a="1"/>
  <c r="A160" i="30" s="1"/>
  <c r="A161" i="30" a="1"/>
  <c r="A161" i="30" s="1"/>
  <c r="A162" i="30" a="1"/>
  <c r="A162" i="30" s="1"/>
  <c r="A163" i="30" a="1"/>
  <c r="A163" i="30" s="1"/>
  <c r="A164" i="30" a="1"/>
  <c r="A164" i="30" s="1"/>
  <c r="A165" i="30" a="1"/>
  <c r="A165" i="30" s="1"/>
  <c r="A166" i="30" a="1"/>
  <c r="A166" i="30" s="1"/>
  <c r="A167" i="30" a="1"/>
  <c r="A167" i="30" s="1"/>
  <c r="A168" i="30" a="1"/>
  <c r="A168" i="30" s="1"/>
  <c r="A169" i="30" a="1"/>
  <c r="A169" i="30" s="1"/>
  <c r="A170" i="30" a="1"/>
  <c r="A170" i="30" s="1"/>
  <c r="A171" i="30" a="1"/>
  <c r="A171" i="30" s="1"/>
  <c r="A172" i="30" a="1"/>
  <c r="A172" i="30" s="1"/>
  <c r="A173" i="30" a="1"/>
  <c r="A173" i="30" s="1"/>
  <c r="A174" i="30" a="1"/>
  <c r="A174" i="30" s="1"/>
  <c r="A175" i="30" a="1"/>
  <c r="A175" i="30" s="1"/>
  <c r="A176" i="30" a="1"/>
  <c r="A176" i="30" s="1"/>
  <c r="A177" i="30" a="1"/>
  <c r="A177" i="30" s="1"/>
  <c r="A178" i="30" a="1"/>
  <c r="A178" i="30" s="1"/>
  <c r="A179" i="30" a="1"/>
  <c r="A179" i="30" s="1"/>
  <c r="A180" i="30" a="1"/>
  <c r="A180" i="30" s="1"/>
  <c r="A181" i="30" a="1"/>
  <c r="A181" i="30" s="1"/>
  <c r="A182" i="30" a="1"/>
  <c r="A182" i="30" s="1"/>
  <c r="A183" i="30" a="1"/>
  <c r="A183" i="30" s="1"/>
  <c r="A184" i="30" a="1"/>
  <c r="A184" i="30" s="1"/>
  <c r="A185" i="30" a="1"/>
  <c r="A185" i="30" s="1"/>
  <c r="A186" i="30" a="1"/>
  <c r="A186" i="30" s="1"/>
  <c r="A187" i="30" a="1"/>
  <c r="A187" i="30" s="1"/>
  <c r="A188" i="30" a="1"/>
  <c r="A188" i="30" s="1"/>
  <c r="A189" i="30" a="1"/>
  <c r="A189" i="30" s="1"/>
  <c r="A190" i="30" a="1"/>
  <c r="A190" i="30" s="1"/>
  <c r="A191" i="30" a="1"/>
  <c r="A191" i="30" s="1"/>
  <c r="A192" i="30" a="1"/>
  <c r="A192" i="30" s="1"/>
  <c r="A193" i="30" a="1"/>
  <c r="A193" i="30" s="1"/>
  <c r="A194" i="30" a="1"/>
  <c r="A194" i="30" s="1"/>
  <c r="A195" i="30" a="1"/>
  <c r="A195" i="30" s="1"/>
  <c r="A196" i="30" a="1"/>
  <c r="A196" i="30" s="1"/>
  <c r="A197" i="30" a="1"/>
  <c r="A197" i="30" s="1"/>
  <c r="A198" i="30" a="1"/>
  <c r="A198" i="30" s="1"/>
  <c r="A199" i="30" a="1"/>
  <c r="A199" i="30" s="1"/>
  <c r="A200" i="30" a="1"/>
  <c r="A200" i="30" s="1"/>
  <c r="A201" i="30" a="1"/>
  <c r="A201" i="30" s="1"/>
  <c r="A202" i="30" a="1"/>
  <c r="A202" i="30" s="1"/>
  <c r="A203" i="30" a="1"/>
  <c r="A203" i="30" s="1"/>
  <c r="A204" i="30" a="1"/>
  <c r="A204" i="30" s="1"/>
  <c r="A205" i="30" a="1"/>
  <c r="A205" i="30" s="1"/>
  <c r="A206" i="30" a="1"/>
  <c r="A206" i="30" s="1"/>
  <c r="A207" i="30" a="1"/>
  <c r="A207" i="30" s="1"/>
  <c r="A208" i="30" a="1"/>
  <c r="A208" i="30" s="1"/>
  <c r="A209" i="30" a="1"/>
  <c r="A209" i="30" s="1"/>
  <c r="A210" i="30" a="1"/>
  <c r="A210" i="30" s="1"/>
  <c r="A211" i="30" a="1"/>
  <c r="A211" i="30" s="1"/>
  <c r="A212" i="30" a="1"/>
  <c r="A212" i="30" s="1"/>
  <c r="A213" i="30" a="1"/>
  <c r="A213" i="30" s="1"/>
  <c r="A214" i="30" a="1"/>
  <c r="A214" i="30" s="1"/>
  <c r="A215" i="30" a="1"/>
  <c r="A215" i="30" s="1"/>
  <c r="A216" i="30" a="1"/>
  <c r="A216" i="30" s="1"/>
  <c r="A217" i="30" a="1"/>
  <c r="A217" i="30" s="1"/>
  <c r="A218" i="30" a="1"/>
  <c r="A218" i="30" s="1"/>
  <c r="A219" i="30" a="1"/>
  <c r="A219" i="30" s="1"/>
  <c r="A220" i="30" a="1"/>
  <c r="A220" i="30" s="1"/>
  <c r="A221" i="30" a="1"/>
  <c r="A221" i="30" s="1"/>
  <c r="A222" i="30" a="1"/>
  <c r="A222" i="30" s="1"/>
  <c r="A223" i="30" a="1"/>
  <c r="A223" i="30" s="1"/>
  <c r="A224" i="30" a="1"/>
  <c r="A224" i="30" s="1"/>
  <c r="A225" i="30" a="1"/>
  <c r="A225" i="30" s="1"/>
  <c r="A226" i="30" a="1"/>
  <c r="A226" i="30" s="1"/>
  <c r="A227" i="30" a="1"/>
  <c r="A227" i="30" s="1"/>
  <c r="A228" i="30" a="1"/>
  <c r="A228" i="30" s="1"/>
  <c r="A229" i="30" a="1"/>
  <c r="A229" i="30" s="1"/>
  <c r="A230" i="30" a="1"/>
  <c r="A230" i="30" s="1"/>
  <c r="A231" i="30" a="1"/>
  <c r="A231" i="30" s="1"/>
  <c r="A232" i="30" a="1"/>
  <c r="A232" i="30" s="1"/>
  <c r="A233" i="30" a="1"/>
  <c r="A233" i="30" s="1"/>
  <c r="A234" i="30" a="1"/>
  <c r="A234" i="30" s="1"/>
  <c r="A235" i="30" a="1"/>
  <c r="A235" i="30" s="1"/>
  <c r="A236" i="30" a="1"/>
  <c r="A236" i="30" s="1"/>
  <c r="A237" i="30" a="1"/>
  <c r="A237" i="30" s="1"/>
  <c r="A238" i="30" a="1"/>
  <c r="A238" i="30" s="1"/>
  <c r="A239" i="30" a="1"/>
  <c r="A239" i="30" s="1"/>
  <c r="A240" i="30" a="1"/>
  <c r="A240" i="30" s="1"/>
  <c r="A241" i="30" a="1"/>
  <c r="A241" i="30" s="1"/>
  <c r="A242" i="30" a="1"/>
  <c r="A242" i="30" s="1"/>
  <c r="A243" i="30" a="1"/>
  <c r="A243" i="30" s="1"/>
  <c r="A244" i="30" a="1"/>
  <c r="A244" i="30" s="1"/>
  <c r="A245" i="30" a="1"/>
  <c r="A245" i="30" s="1"/>
  <c r="A246" i="30" a="1"/>
  <c r="A246" i="30" s="1"/>
  <c r="A247" i="30" a="1"/>
  <c r="A247" i="30" s="1"/>
  <c r="A248" i="30" a="1"/>
  <c r="A248" i="30" s="1"/>
  <c r="A249" i="30" a="1"/>
  <c r="A249" i="30" s="1"/>
  <c r="A250" i="30" a="1"/>
  <c r="A250" i="30" s="1"/>
  <c r="A251" i="30" a="1"/>
  <c r="A251" i="30" s="1"/>
  <c r="A252" i="30" a="1"/>
  <c r="A252" i="30" s="1"/>
  <c r="A253" i="30" a="1"/>
  <c r="A253" i="30" s="1"/>
  <c r="A254" i="30" a="1"/>
  <c r="A254" i="30" s="1"/>
  <c r="A255" i="30" a="1"/>
  <c r="A255" i="30" s="1"/>
  <c r="A256" i="30" a="1"/>
  <c r="A256" i="30" s="1"/>
  <c r="A257" i="30" a="1"/>
  <c r="A257" i="30" s="1"/>
  <c r="A258" i="30" a="1"/>
  <c r="A258" i="30" s="1"/>
  <c r="A259" i="30" a="1"/>
  <c r="A259" i="30" s="1"/>
  <c r="A260" i="30" a="1"/>
  <c r="A260" i="30" s="1"/>
  <c r="A261" i="30" a="1"/>
  <c r="A261" i="30" s="1"/>
  <c r="A262" i="30" a="1"/>
  <c r="A262" i="30" s="1"/>
  <c r="A263" i="30" a="1"/>
  <c r="A263" i="30" s="1"/>
  <c r="A264" i="30" a="1"/>
  <c r="A264" i="30" s="1"/>
  <c r="A265" i="30" a="1"/>
  <c r="A265" i="30" s="1"/>
  <c r="A266" i="30" a="1"/>
  <c r="A266" i="30" s="1"/>
  <c r="A267" i="30" a="1"/>
  <c r="A267" i="30" s="1"/>
  <c r="A268" i="30" a="1"/>
  <c r="A268" i="30" s="1"/>
  <c r="A269" i="30" a="1"/>
  <c r="A269" i="30" s="1"/>
  <c r="A270" i="30" a="1"/>
  <c r="A270" i="30" s="1"/>
  <c r="A271" i="30" a="1"/>
  <c r="A271" i="30" s="1"/>
  <c r="A272" i="30" a="1"/>
  <c r="A272" i="30" s="1"/>
  <c r="A273" i="30" a="1"/>
  <c r="A273" i="30" s="1"/>
  <c r="A274" i="30" a="1"/>
  <c r="A274" i="30" s="1"/>
  <c r="A275" i="30" a="1"/>
  <c r="A275" i="30" s="1"/>
  <c r="A276" i="30" a="1"/>
  <c r="A276" i="30" s="1"/>
  <c r="A277" i="30" a="1"/>
  <c r="A277" i="30" s="1"/>
  <c r="A278" i="30" a="1"/>
  <c r="A278" i="30" s="1"/>
  <c r="A279" i="30" a="1"/>
  <c r="A279" i="30" s="1"/>
  <c r="A280" i="30" a="1"/>
  <c r="A280" i="30" s="1"/>
  <c r="B4" i="30" a="1"/>
  <c r="B4" i="30" s="1"/>
  <c r="A4" i="30" a="1"/>
  <c r="A4" i="30" s="1"/>
  <c r="A176" i="1" l="1"/>
  <c r="A38" i="25" a="1"/>
  <c r="A38" i="25" s="1"/>
  <c r="A177" i="1" l="1"/>
  <c r="A39" i="25" a="1"/>
  <c r="A39" i="25" s="1"/>
  <c r="A40" i="25" a="1"/>
  <c r="A40" i="25" s="1"/>
  <c r="A30" i="25" a="1"/>
  <c r="A30" i="25" s="1"/>
  <c r="B40" i="3"/>
  <c r="B44" i="3"/>
  <c r="B43" i="3"/>
  <c r="B42" i="3"/>
  <c r="F50" i="2"/>
  <c r="B2" i="27"/>
  <c r="A178" i="1" l="1"/>
  <c r="A179" i="1" s="1"/>
  <c r="A180" i="1" s="1"/>
  <c r="A181" i="1"/>
  <c r="A41" i="25" a="1"/>
  <c r="A41" i="25" s="1"/>
  <c r="A27" i="28" a="1"/>
  <c r="A27" i="28" s="1"/>
  <c r="F53" i="2"/>
  <c r="F47" i="2"/>
  <c r="F48" i="2"/>
  <c r="F49" i="2"/>
  <c r="F54" i="2"/>
  <c r="F55" i="2"/>
  <c r="F51" i="2"/>
  <c r="F52" i="2"/>
  <c r="G144" i="12" a="1"/>
  <c r="G144" i="12" s="1"/>
  <c r="G147" i="12" a="1"/>
  <c r="G147" i="12" s="1"/>
  <c r="G148" i="12" a="1"/>
  <c r="G148" i="12" s="1"/>
  <c r="G149" i="12" a="1"/>
  <c r="G149" i="12" s="1"/>
  <c r="G146" i="12" a="1"/>
  <c r="G146" i="12" s="1"/>
  <c r="G145" i="12" a="1"/>
  <c r="G145" i="12" s="1"/>
  <c r="G143" i="12" a="1"/>
  <c r="G143" i="12" s="1"/>
  <c r="G150" i="12" a="1"/>
  <c r="G150" i="12" s="1"/>
  <c r="C3" i="27"/>
  <c r="C4" i="27"/>
  <c r="C5" i="27"/>
  <c r="C6" i="27"/>
  <c r="C7" i="27"/>
  <c r="C8" i="27"/>
  <c r="C9" i="27"/>
  <c r="C10" i="27"/>
  <c r="C11" i="27"/>
  <c r="C12"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129" i="27"/>
  <c r="C130" i="27"/>
  <c r="C131" i="27"/>
  <c r="C132" i="27"/>
  <c r="C133" i="27"/>
  <c r="C134" i="27"/>
  <c r="C135" i="27"/>
  <c r="C136" i="27"/>
  <c r="C137" i="27"/>
  <c r="C138" i="27"/>
  <c r="C2" i="27"/>
  <c r="D3" i="27"/>
  <c r="D4" i="27"/>
  <c r="D5" i="27"/>
  <c r="D6" i="27"/>
  <c r="D7" i="27"/>
  <c r="D8" i="27"/>
  <c r="D9" i="27"/>
  <c r="D10" i="27"/>
  <c r="D11" i="27"/>
  <c r="D12" i="27"/>
  <c r="D13" i="27"/>
  <c r="D14" i="27"/>
  <c r="D15" i="27"/>
  <c r="D16" i="27"/>
  <c r="D17" i="27"/>
  <c r="D18" i="27"/>
  <c r="D19" i="27"/>
  <c r="D20" i="27"/>
  <c r="D21" i="27"/>
  <c r="D22" i="27"/>
  <c r="D23" i="27"/>
  <c r="D24" i="27"/>
  <c r="D25" i="27"/>
  <c r="D26" i="27"/>
  <c r="D27" i="27"/>
  <c r="D28" i="27"/>
  <c r="D29" i="27"/>
  <c r="D30" i="27"/>
  <c r="D31" i="27"/>
  <c r="D32" i="27"/>
  <c r="D33" i="27"/>
  <c r="D34" i="27"/>
  <c r="D35" i="27"/>
  <c r="D36" i="27"/>
  <c r="D37" i="27"/>
  <c r="D38" i="27"/>
  <c r="D39" i="27"/>
  <c r="D40" i="27"/>
  <c r="D41" i="27"/>
  <c r="D42" i="27"/>
  <c r="D43" i="27"/>
  <c r="D44" i="27"/>
  <c r="D45" i="27"/>
  <c r="D46" i="27"/>
  <c r="D47" i="27"/>
  <c r="D48" i="27"/>
  <c r="D49" i="27"/>
  <c r="D50" i="27"/>
  <c r="D51" i="27"/>
  <c r="D52" i="27"/>
  <c r="D53" i="27"/>
  <c r="D54" i="27"/>
  <c r="D55" i="27"/>
  <c r="D56" i="27"/>
  <c r="D57" i="27"/>
  <c r="D58" i="27"/>
  <c r="D59" i="27"/>
  <c r="D60" i="27"/>
  <c r="D61" i="27"/>
  <c r="D62" i="27"/>
  <c r="D63" i="27"/>
  <c r="D64" i="27"/>
  <c r="D65" i="27"/>
  <c r="D66" i="27"/>
  <c r="D67" i="27"/>
  <c r="D68" i="27"/>
  <c r="D69" i="27"/>
  <c r="D70" i="27"/>
  <c r="D71" i="27"/>
  <c r="D72" i="27"/>
  <c r="D73" i="27"/>
  <c r="D74" i="27"/>
  <c r="D75" i="27"/>
  <c r="D76" i="27"/>
  <c r="D77" i="27"/>
  <c r="D78" i="27"/>
  <c r="D79" i="27"/>
  <c r="D80" i="27"/>
  <c r="D81" i="27"/>
  <c r="D82" i="27"/>
  <c r="D83" i="27"/>
  <c r="D84" i="27"/>
  <c r="D85" i="27"/>
  <c r="D86" i="27"/>
  <c r="D87" i="27"/>
  <c r="D88" i="27"/>
  <c r="D89" i="27"/>
  <c r="D90" i="27"/>
  <c r="D91" i="27"/>
  <c r="D92" i="27"/>
  <c r="D93" i="27"/>
  <c r="D94" i="27"/>
  <c r="D95" i="27"/>
  <c r="D96" i="27"/>
  <c r="D97" i="27"/>
  <c r="D98" i="27"/>
  <c r="D99" i="27"/>
  <c r="D100" i="27"/>
  <c r="D101" i="27"/>
  <c r="D102" i="27"/>
  <c r="D103" i="27"/>
  <c r="D104" i="27"/>
  <c r="D105" i="27"/>
  <c r="D106" i="27"/>
  <c r="D107" i="27"/>
  <c r="D108" i="27"/>
  <c r="D109" i="27"/>
  <c r="D110" i="27"/>
  <c r="D111" i="27"/>
  <c r="D112" i="27"/>
  <c r="D113" i="27"/>
  <c r="D114" i="27"/>
  <c r="D115" i="27"/>
  <c r="D116" i="27"/>
  <c r="D117" i="27"/>
  <c r="D118" i="27"/>
  <c r="D119" i="27"/>
  <c r="D120" i="27"/>
  <c r="D121" i="27"/>
  <c r="D122" i="27"/>
  <c r="D123" i="27"/>
  <c r="D124" i="27"/>
  <c r="D125" i="27"/>
  <c r="D126" i="27"/>
  <c r="D127" i="27"/>
  <c r="D128" i="27"/>
  <c r="D129" i="27"/>
  <c r="D130" i="27"/>
  <c r="D131" i="27"/>
  <c r="D132" i="27"/>
  <c r="D133" i="27"/>
  <c r="D134" i="27"/>
  <c r="D135" i="27"/>
  <c r="D136" i="27"/>
  <c r="D137" i="27"/>
  <c r="D138" i="27"/>
  <c r="D2" i="27"/>
  <c r="I3" i="27"/>
  <c r="I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10" i="27"/>
  <c r="I111" i="27"/>
  <c r="I112" i="27"/>
  <c r="I113" i="27"/>
  <c r="I114" i="27"/>
  <c r="I115" i="27"/>
  <c r="I116" i="27"/>
  <c r="I117" i="27"/>
  <c r="I118" i="27"/>
  <c r="I119" i="27"/>
  <c r="I120" i="27"/>
  <c r="I121" i="27"/>
  <c r="I122" i="27"/>
  <c r="I123" i="27"/>
  <c r="I124" i="27"/>
  <c r="I125" i="27"/>
  <c r="I126" i="27"/>
  <c r="I127" i="27"/>
  <c r="I128" i="27"/>
  <c r="I129" i="27"/>
  <c r="I130" i="27"/>
  <c r="I131" i="27"/>
  <c r="I132" i="27"/>
  <c r="I133" i="27"/>
  <c r="I134" i="27"/>
  <c r="I135" i="27"/>
  <c r="I136" i="27"/>
  <c r="I137" i="27"/>
  <c r="I138" i="27"/>
  <c r="I2" i="27"/>
  <c r="H9" i="27"/>
  <c r="H10" i="27"/>
  <c r="H11" i="27"/>
  <c r="H12" i="27"/>
  <c r="H13" i="27"/>
  <c r="H14" i="27"/>
  <c r="H15" i="27"/>
  <c r="H16" i="27"/>
  <c r="H17" i="27"/>
  <c r="H18" i="27"/>
  <c r="H19" i="27"/>
  <c r="H20" i="27"/>
  <c r="H21" i="27"/>
  <c r="H22" i="27"/>
  <c r="H23" i="27"/>
  <c r="H24" i="27"/>
  <c r="H25" i="27"/>
  <c r="H26" i="27"/>
  <c r="H27" i="27"/>
  <c r="H28" i="27"/>
  <c r="H29" i="27"/>
  <c r="H30" i="27"/>
  <c r="H31" i="27"/>
  <c r="H32" i="27"/>
  <c r="H33" i="27"/>
  <c r="H34" i="27"/>
  <c r="H35" i="27"/>
  <c r="H36" i="27"/>
  <c r="H37" i="27"/>
  <c r="H38" i="27"/>
  <c r="H39" i="27"/>
  <c r="H40" i="27"/>
  <c r="H41" i="27"/>
  <c r="H42" i="27"/>
  <c r="H43" i="27"/>
  <c r="H44" i="27"/>
  <c r="H45" i="27"/>
  <c r="H46" i="27"/>
  <c r="H47" i="27"/>
  <c r="H48" i="27"/>
  <c r="H49" i="27"/>
  <c r="H50" i="27"/>
  <c r="H51" i="27"/>
  <c r="H52" i="27"/>
  <c r="H53" i="27"/>
  <c r="H54" i="27"/>
  <c r="H55" i="27"/>
  <c r="H56" i="27"/>
  <c r="H57" i="27"/>
  <c r="H58" i="27"/>
  <c r="H59" i="27"/>
  <c r="H60" i="27"/>
  <c r="H61" i="27"/>
  <c r="H62" i="27"/>
  <c r="H63" i="27"/>
  <c r="H64" i="27"/>
  <c r="H65" i="27"/>
  <c r="H66" i="27"/>
  <c r="H67" i="27"/>
  <c r="H68" i="27"/>
  <c r="H69" i="27"/>
  <c r="H70" i="27"/>
  <c r="H71" i="27"/>
  <c r="H72" i="27"/>
  <c r="H73" i="27"/>
  <c r="H74" i="27"/>
  <c r="H75" i="27"/>
  <c r="H76" i="27"/>
  <c r="H77" i="27"/>
  <c r="H78" i="27"/>
  <c r="H79" i="27"/>
  <c r="H80" i="27"/>
  <c r="H81" i="27"/>
  <c r="H82" i="27"/>
  <c r="H83" i="27"/>
  <c r="H84" i="27"/>
  <c r="H85" i="27"/>
  <c r="H86" i="27"/>
  <c r="H87" i="27"/>
  <c r="H88" i="27"/>
  <c r="H89" i="27"/>
  <c r="H90" i="27"/>
  <c r="H91" i="27"/>
  <c r="H92" i="27"/>
  <c r="H93" i="27"/>
  <c r="H94" i="27"/>
  <c r="H95" i="27"/>
  <c r="H96" i="27"/>
  <c r="H97" i="27"/>
  <c r="H98" i="27"/>
  <c r="H99" i="27"/>
  <c r="H100" i="27"/>
  <c r="H101" i="27"/>
  <c r="H102" i="27"/>
  <c r="H103" i="27"/>
  <c r="H104" i="27"/>
  <c r="H105" i="27"/>
  <c r="H106" i="27"/>
  <c r="H107" i="27"/>
  <c r="H108" i="27"/>
  <c r="H109" i="27"/>
  <c r="H110" i="27"/>
  <c r="H111" i="27"/>
  <c r="H112" i="27"/>
  <c r="H113" i="27"/>
  <c r="H114" i="27"/>
  <c r="H115" i="27"/>
  <c r="H116" i="27"/>
  <c r="H117" i="27"/>
  <c r="H118" i="27"/>
  <c r="H119" i="27"/>
  <c r="H120" i="27"/>
  <c r="H121" i="27"/>
  <c r="H122" i="27"/>
  <c r="H123" i="27"/>
  <c r="H124" i="27"/>
  <c r="H125" i="27"/>
  <c r="H126" i="27"/>
  <c r="H127" i="27"/>
  <c r="H128" i="27"/>
  <c r="H129" i="27"/>
  <c r="H130" i="27"/>
  <c r="H131" i="27"/>
  <c r="H132" i="27"/>
  <c r="H133" i="27"/>
  <c r="H134" i="27"/>
  <c r="H135" i="27"/>
  <c r="H136" i="27"/>
  <c r="H137" i="27"/>
  <c r="H138" i="27"/>
  <c r="H3" i="27"/>
  <c r="H4" i="27"/>
  <c r="H5" i="27"/>
  <c r="H6" i="27"/>
  <c r="H7" i="27"/>
  <c r="H8" i="27"/>
  <c r="H2" i="27"/>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G3" i="27"/>
  <c r="G4" i="27"/>
  <c r="G5" i="27"/>
  <c r="G6" i="27"/>
  <c r="G7" i="27"/>
  <c r="G8" i="27"/>
  <c r="G9" i="27"/>
  <c r="G10" i="27"/>
  <c r="G11" i="27"/>
  <c r="G12" i="27"/>
  <c r="G13" i="27"/>
  <c r="G14" i="27"/>
  <c r="G15" i="27"/>
  <c r="G16" i="27"/>
  <c r="G17" i="27"/>
  <c r="G18"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G61" i="27"/>
  <c r="G62" i="27"/>
  <c r="G63" i="27"/>
  <c r="G64" i="27"/>
  <c r="G65" i="27"/>
  <c r="G66" i="27"/>
  <c r="G67" i="27"/>
  <c r="G68" i="27"/>
  <c r="G69" i="27"/>
  <c r="G70" i="27"/>
  <c r="G71" i="27"/>
  <c r="G72" i="27"/>
  <c r="G73" i="27"/>
  <c r="G74" i="27"/>
  <c r="G75" i="27"/>
  <c r="G76" i="27"/>
  <c r="G77" i="27"/>
  <c r="G78" i="27"/>
  <c r="G79" i="27"/>
  <c r="G80" i="27"/>
  <c r="G81" i="27"/>
  <c r="G82" i="27"/>
  <c r="G83" i="27"/>
  <c r="G84" i="27"/>
  <c r="G85" i="27"/>
  <c r="G86" i="27"/>
  <c r="G87" i="27"/>
  <c r="G88" i="27"/>
  <c r="G89" i="27"/>
  <c r="G90" i="27"/>
  <c r="G91" i="27"/>
  <c r="G92" i="27"/>
  <c r="G93" i="27"/>
  <c r="G94" i="27"/>
  <c r="G95" i="27"/>
  <c r="G96" i="27"/>
  <c r="G97" i="27"/>
  <c r="G98" i="27"/>
  <c r="G99" i="27"/>
  <c r="G100" i="27"/>
  <c r="G101" i="27"/>
  <c r="G102" i="27"/>
  <c r="G103" i="27"/>
  <c r="G104" i="27"/>
  <c r="G105" i="27"/>
  <c r="G106" i="27"/>
  <c r="G107" i="27"/>
  <c r="G108" i="27"/>
  <c r="G109" i="27"/>
  <c r="G110" i="27"/>
  <c r="G111" i="27"/>
  <c r="G112" i="27"/>
  <c r="G113" i="27"/>
  <c r="G114" i="27"/>
  <c r="G115" i="27"/>
  <c r="G116" i="27"/>
  <c r="G117" i="27"/>
  <c r="G118" i="27"/>
  <c r="G119" i="27"/>
  <c r="G120" i="27"/>
  <c r="G121" i="27"/>
  <c r="G122" i="27"/>
  <c r="G123" i="27"/>
  <c r="G124" i="27"/>
  <c r="G125" i="27"/>
  <c r="G126" i="27"/>
  <c r="G127" i="27"/>
  <c r="G128" i="27"/>
  <c r="G129" i="27"/>
  <c r="G130" i="27"/>
  <c r="G131" i="27"/>
  <c r="G132" i="27"/>
  <c r="G133" i="27"/>
  <c r="G134" i="27"/>
  <c r="G135" i="27"/>
  <c r="G136" i="27"/>
  <c r="G137" i="27"/>
  <c r="G138" i="27"/>
  <c r="G2" i="27"/>
  <c r="F2" i="27"/>
  <c r="A182" i="1" l="1"/>
  <c r="A183" i="1" s="1"/>
  <c r="A184" i="1" s="1"/>
  <c r="A185" i="1" s="1"/>
  <c r="A186" i="1" s="1"/>
  <c r="A187" i="1" s="1"/>
  <c r="A42" i="25" a="1"/>
  <c r="A42" i="25" s="1"/>
  <c r="A188" i="1"/>
  <c r="D140" i="27"/>
  <c r="G140" i="27"/>
  <c r="H140" i="27"/>
  <c r="I140" i="27"/>
  <c r="C140" i="27"/>
  <c r="F140" i="27"/>
  <c r="A189" i="1" l="1"/>
  <c r="A43" i="25" a="1"/>
  <c r="A43" i="25" s="1"/>
  <c r="B138" i="27"/>
  <c r="B3" i="27"/>
  <c r="B4" i="27"/>
  <c r="B5" i="27"/>
  <c r="B6" i="27"/>
  <c r="B7" i="27"/>
  <c r="B8" i="27"/>
  <c r="B9" i="27"/>
  <c r="B10" i="27"/>
  <c r="B11" i="27"/>
  <c r="B12" i="27"/>
  <c r="B13" i="27"/>
  <c r="B14" i="27"/>
  <c r="B15" i="27"/>
  <c r="B16" i="27"/>
  <c r="B17" i="27"/>
  <c r="B18" i="27"/>
  <c r="B19" i="27"/>
  <c r="B20" i="27"/>
  <c r="B21" i="27"/>
  <c r="B22" i="27"/>
  <c r="B23" i="27"/>
  <c r="B24" i="27"/>
  <c r="B25" i="27"/>
  <c r="B26" i="27"/>
  <c r="B27" i="27"/>
  <c r="B28" i="27"/>
  <c r="B29" i="27"/>
  <c r="B30" i="27"/>
  <c r="B31" i="27"/>
  <c r="B32" i="27"/>
  <c r="B33" i="27"/>
  <c r="B34" i="27"/>
  <c r="B35" i="27"/>
  <c r="B36" i="27"/>
  <c r="B37" i="27"/>
  <c r="B38" i="27"/>
  <c r="B39" i="27"/>
  <c r="B40" i="27"/>
  <c r="B41" i="27"/>
  <c r="B42" i="27"/>
  <c r="B43" i="27"/>
  <c r="B44" i="27"/>
  <c r="B45" i="27"/>
  <c r="B46" i="27"/>
  <c r="B47" i="27"/>
  <c r="B48" i="27"/>
  <c r="B49" i="27"/>
  <c r="B50" i="27"/>
  <c r="B51" i="27"/>
  <c r="B52" i="27"/>
  <c r="B53" i="27"/>
  <c r="B54" i="27"/>
  <c r="B55" i="27"/>
  <c r="B56" i="27"/>
  <c r="B57" i="27"/>
  <c r="B58" i="27"/>
  <c r="B59" i="27"/>
  <c r="B60" i="27"/>
  <c r="B61" i="27"/>
  <c r="B62" i="27"/>
  <c r="B63" i="27"/>
  <c r="B64" i="27"/>
  <c r="B65" i="27"/>
  <c r="B66" i="27"/>
  <c r="B67" i="27"/>
  <c r="B68" i="27"/>
  <c r="B69" i="27"/>
  <c r="B70" i="27"/>
  <c r="B71" i="27"/>
  <c r="B72" i="27"/>
  <c r="B73" i="27"/>
  <c r="B74" i="27"/>
  <c r="B75" i="27"/>
  <c r="B76" i="27"/>
  <c r="B77" i="27"/>
  <c r="B78" i="27"/>
  <c r="B79" i="27"/>
  <c r="B80" i="27"/>
  <c r="B81" i="27"/>
  <c r="B82" i="27"/>
  <c r="B83" i="27"/>
  <c r="B84" i="27"/>
  <c r="B85" i="27"/>
  <c r="B86" i="27"/>
  <c r="B87" i="27"/>
  <c r="B88" i="27"/>
  <c r="B89" i="27"/>
  <c r="B90" i="27"/>
  <c r="B91" i="27"/>
  <c r="B92" i="27"/>
  <c r="B93" i="27"/>
  <c r="B94" i="27"/>
  <c r="B95" i="27"/>
  <c r="B96" i="27"/>
  <c r="B97" i="27"/>
  <c r="B98" i="27"/>
  <c r="B99" i="27"/>
  <c r="B100" i="27"/>
  <c r="B101" i="27"/>
  <c r="B102" i="27"/>
  <c r="B103" i="27"/>
  <c r="B104" i="27"/>
  <c r="B105" i="27"/>
  <c r="B106" i="27"/>
  <c r="B107" i="27"/>
  <c r="B108" i="27"/>
  <c r="B109" i="27"/>
  <c r="B110" i="27"/>
  <c r="B111" i="27"/>
  <c r="B112" i="27"/>
  <c r="B113" i="27"/>
  <c r="B114" i="27"/>
  <c r="B115" i="27"/>
  <c r="B116" i="27"/>
  <c r="B117" i="27"/>
  <c r="B118" i="27"/>
  <c r="B119" i="27"/>
  <c r="B120" i="27"/>
  <c r="B121" i="27"/>
  <c r="B122" i="27"/>
  <c r="B123" i="27"/>
  <c r="B124" i="27"/>
  <c r="B125" i="27"/>
  <c r="B126" i="27"/>
  <c r="B127" i="27"/>
  <c r="B128" i="27"/>
  <c r="B129" i="27"/>
  <c r="B130" i="27"/>
  <c r="B131" i="27"/>
  <c r="B132" i="27"/>
  <c r="B133" i="27"/>
  <c r="B134" i="27"/>
  <c r="B135" i="27"/>
  <c r="B136" i="27"/>
  <c r="B137" i="27"/>
  <c r="A190" i="1" l="1"/>
  <c r="A191" i="1" s="1"/>
  <c r="A192" i="1"/>
  <c r="A44" i="25" a="1"/>
  <c r="A44" i="25" s="1"/>
  <c r="A31" i="25" a="1"/>
  <c r="A31" i="25" s="1"/>
  <c r="B140" i="27"/>
  <c r="A193" i="1" l="1"/>
  <c r="A194" i="1" s="1"/>
  <c r="A195" i="1" s="1"/>
  <c r="A196" i="1" s="1"/>
  <c r="A197" i="1" s="1"/>
  <c r="A198" i="1" s="1"/>
  <c r="A199" i="1"/>
  <c r="A200" i="1"/>
  <c r="A201" i="1" l="1"/>
  <c r="A45" i="25" a="1"/>
  <c r="A45" i="25" s="1"/>
  <c r="A202" i="1"/>
  <c r="A32" i="25" a="1"/>
  <c r="A32" i="25" s="1"/>
  <c r="B115" i="16" a="1"/>
  <c r="B115" i="16" s="1"/>
  <c r="A115" i="16" a="1"/>
  <c r="A115" i="16" s="1"/>
  <c r="A203" i="1" l="1"/>
  <c r="A46" i="25" a="1"/>
  <c r="A46" i="25" s="1"/>
  <c r="A204" i="1" l="1"/>
  <c r="A205" i="1"/>
  <c r="A47" i="25" a="1"/>
  <c r="A47" i="25" s="1"/>
  <c r="C115" i="16" a="1"/>
  <c r="C115" i="16" s="1"/>
  <c r="D115" i="16" a="1"/>
  <c r="D115" i="16" s="1"/>
  <c r="A48" i="25" l="1" a="1"/>
  <c r="A48" i="25" s="1"/>
  <c r="A206" i="1"/>
  <c r="B198" i="15" a="1"/>
  <c r="B198" i="15" s="1"/>
  <c r="B199" i="15" a="1"/>
  <c r="B199" i="15" s="1"/>
  <c r="A198" i="15" a="1"/>
  <c r="A198" i="15" s="1"/>
  <c r="A199" i="15" a="1"/>
  <c r="A199" i="15" s="1"/>
  <c r="A207" i="1" l="1"/>
  <c r="A208" i="1"/>
  <c r="B72" i="6" a="1"/>
  <c r="B72" i="6" s="1"/>
  <c r="B73" i="6" a="1"/>
  <c r="B73" i="6" s="1"/>
  <c r="B74" i="6" a="1"/>
  <c r="B74" i="6" s="1"/>
  <c r="B75" i="6" a="1"/>
  <c r="B75" i="6" s="1"/>
  <c r="A72" i="6" a="1"/>
  <c r="A72" i="6" s="1"/>
  <c r="A73" i="6" a="1"/>
  <c r="A73" i="6" s="1"/>
  <c r="A74" i="6" a="1"/>
  <c r="A74" i="6" s="1"/>
  <c r="A75" i="6" a="1"/>
  <c r="A75" i="6" s="1"/>
  <c r="B67" i="5" a="1"/>
  <c r="B67" i="5" s="1"/>
  <c r="B68" i="5" a="1"/>
  <c r="B68" i="5" s="1"/>
  <c r="B69" i="5" a="1"/>
  <c r="B69" i="5" s="1"/>
  <c r="B70" i="5" a="1"/>
  <c r="B70" i="5" s="1"/>
  <c r="B71" i="5" a="1"/>
  <c r="B71" i="5" s="1"/>
  <c r="B72" i="5" a="1"/>
  <c r="B72" i="5" s="1"/>
  <c r="B73" i="5" a="1"/>
  <c r="B73" i="5" s="1"/>
  <c r="B74" i="5" a="1"/>
  <c r="B74" i="5" s="1"/>
  <c r="A67" i="5" a="1"/>
  <c r="A67" i="5" s="1"/>
  <c r="A68" i="5" a="1"/>
  <c r="A68" i="5" s="1"/>
  <c r="A69" i="5" a="1"/>
  <c r="A69" i="5" s="1"/>
  <c r="A70" i="5" a="1"/>
  <c r="A70" i="5" s="1"/>
  <c r="A71" i="5" a="1"/>
  <c r="A71" i="5" s="1"/>
  <c r="A72" i="5" a="1"/>
  <c r="A72" i="5" s="1"/>
  <c r="A73" i="5" a="1"/>
  <c r="A73" i="5" s="1"/>
  <c r="A74" i="5" a="1"/>
  <c r="A74" i="5" s="1"/>
  <c r="A209" i="1" l="1"/>
  <c r="A29" i="28" a="1"/>
  <c r="A29" i="28" s="1"/>
  <c r="A210" i="1" l="1"/>
  <c r="C204" i="15" a="1"/>
  <c r="C204" i="15" s="1"/>
  <c r="D198" i="15" a="1"/>
  <c r="D198" i="15" s="1"/>
  <c r="C207" i="15" a="1"/>
  <c r="C207" i="15" s="1"/>
  <c r="C200" i="15" a="1"/>
  <c r="C200" i="15" s="1"/>
  <c r="C205" i="15" a="1"/>
  <c r="C205" i="15" s="1"/>
  <c r="D199" i="15" a="1"/>
  <c r="D199" i="15" s="1"/>
  <c r="C206" i="15" a="1"/>
  <c r="C206" i="15" s="1"/>
  <c r="C198" i="15" a="1"/>
  <c r="C198" i="15" s="1"/>
  <c r="C199" i="15" a="1"/>
  <c r="C199" i="15" s="1"/>
  <c r="C203" i="15" a="1"/>
  <c r="C203" i="15" s="1"/>
  <c r="C201" i="15" a="1"/>
  <c r="C201" i="15" s="1"/>
  <c r="C202" i="15" a="1"/>
  <c r="C202" i="15" s="1"/>
  <c r="C75" i="6" a="1"/>
  <c r="C75" i="6" s="1"/>
  <c r="C72" i="6" a="1"/>
  <c r="C72" i="6" s="1"/>
  <c r="D72" i="5" a="1"/>
  <c r="D72" i="5" s="1"/>
  <c r="C70" i="5" a="1"/>
  <c r="C70" i="5" s="1"/>
  <c r="D149" i="12" a="1"/>
  <c r="D149" i="12" s="1"/>
  <c r="C73" i="6" a="1"/>
  <c r="C73" i="6" s="1"/>
  <c r="D73" i="5" a="1"/>
  <c r="D73" i="5" s="1"/>
  <c r="C71" i="5" a="1"/>
  <c r="C71" i="5" s="1"/>
  <c r="D150" i="12" a="1"/>
  <c r="D150" i="12" s="1"/>
  <c r="D67" i="5" a="1"/>
  <c r="D67" i="5" s="1"/>
  <c r="C73" i="5" a="1"/>
  <c r="C73" i="5" s="1"/>
  <c r="D144" i="12" a="1"/>
  <c r="D144" i="12" s="1"/>
  <c r="D72" i="6" a="1"/>
  <c r="D72" i="6" s="1"/>
  <c r="D68" i="5" a="1"/>
  <c r="D68" i="5" s="1"/>
  <c r="C74" i="5" a="1"/>
  <c r="C74" i="5" s="1"/>
  <c r="D145" i="12" a="1"/>
  <c r="D145" i="12" s="1"/>
  <c r="D74" i="6" a="1"/>
  <c r="D74" i="6" s="1"/>
  <c r="D71" i="5" a="1"/>
  <c r="D71" i="5" s="1"/>
  <c r="D147" i="12" a="1"/>
  <c r="D147" i="12" s="1"/>
  <c r="C143" i="12" a="1"/>
  <c r="C143" i="12" s="1"/>
  <c r="B145" i="12" a="1"/>
  <c r="B145" i="12" s="1"/>
  <c r="A147" i="12" a="1"/>
  <c r="A147" i="12" s="1"/>
  <c r="C68" i="5" a="1"/>
  <c r="C68" i="5" s="1"/>
  <c r="D75" i="6" a="1"/>
  <c r="D75" i="6" s="1"/>
  <c r="D74" i="5" a="1"/>
  <c r="D74" i="5" s="1"/>
  <c r="D148" i="12" a="1"/>
  <c r="D148" i="12" s="1"/>
  <c r="C144" i="12" a="1"/>
  <c r="C144" i="12" s="1"/>
  <c r="B146" i="12" a="1"/>
  <c r="B146" i="12" s="1"/>
  <c r="A148" i="12" a="1"/>
  <c r="A148" i="12" s="1"/>
  <c r="C67" i="5" a="1"/>
  <c r="C67" i="5" s="1"/>
  <c r="C145" i="12" a="1"/>
  <c r="C145" i="12" s="1"/>
  <c r="B147" i="12" a="1"/>
  <c r="B147" i="12" s="1"/>
  <c r="A149" i="12" a="1"/>
  <c r="A149" i="12" s="1"/>
  <c r="C72" i="5" a="1"/>
  <c r="C72" i="5" s="1"/>
  <c r="C148" i="12" a="1"/>
  <c r="C148" i="12" s="1"/>
  <c r="B150" i="12" a="1"/>
  <c r="B150" i="12" s="1"/>
  <c r="A144" i="12" a="1"/>
  <c r="A144" i="12" s="1"/>
  <c r="D69" i="5" a="1"/>
  <c r="D69" i="5" s="1"/>
  <c r="C69" i="5" a="1"/>
  <c r="C69" i="5" s="1"/>
  <c r="B149" i="12" a="1"/>
  <c r="B149" i="12" s="1"/>
  <c r="A143" i="12" a="1"/>
  <c r="A143" i="12" s="1"/>
  <c r="D146" i="12" a="1"/>
  <c r="D146" i="12" s="1"/>
  <c r="D70" i="5" a="1"/>
  <c r="D70" i="5" s="1"/>
  <c r="A145" i="12" a="1"/>
  <c r="A145" i="12" s="1"/>
  <c r="A146" i="12" a="1"/>
  <c r="A146" i="12" s="1"/>
  <c r="C74" i="6" a="1"/>
  <c r="C74" i="6" s="1"/>
  <c r="C146" i="12" a="1"/>
  <c r="C146" i="12" s="1"/>
  <c r="A150" i="12" a="1"/>
  <c r="A150" i="12" s="1"/>
  <c r="B144" i="12" a="1"/>
  <c r="B144" i="12" s="1"/>
  <c r="B148" i="12" a="1"/>
  <c r="B148" i="12" s="1"/>
  <c r="D73" i="6" a="1"/>
  <c r="D73" i="6" s="1"/>
  <c r="C147" i="12" a="1"/>
  <c r="C147" i="12" s="1"/>
  <c r="C150" i="12" a="1"/>
  <c r="C150" i="12" s="1"/>
  <c r="D143" i="12" a="1"/>
  <c r="D143" i="12" s="1"/>
  <c r="C149" i="12" a="1"/>
  <c r="C149" i="12" s="1"/>
  <c r="B143" i="12" a="1"/>
  <c r="B143" i="12" s="1"/>
  <c r="A211" i="1" l="1"/>
  <c r="A212" i="1" s="1"/>
  <c r="A213" i="1" s="1"/>
  <c r="A214" i="1"/>
  <c r="A33" i="25" a="1"/>
  <c r="A33" i="25" s="1"/>
  <c r="A49" i="25" l="1" a="1"/>
  <c r="A49" i="25" s="1"/>
  <c r="A215" i="1"/>
  <c r="A34" i="25" a="1"/>
  <c r="A34" i="25" s="1"/>
  <c r="A216" i="1" l="1"/>
  <c r="A50" i="25" l="1" a="1"/>
  <c r="A50" i="25" s="1"/>
  <c r="A217" i="1"/>
  <c r="A218" i="1" l="1"/>
  <c r="B27" i="13" a="1"/>
  <c r="B27" i="13" s="1"/>
  <c r="B28" i="13" a="1"/>
  <c r="B28" i="13" s="1"/>
  <c r="B29" i="13" a="1"/>
  <c r="B29" i="13" s="1"/>
  <c r="B30" i="13" a="1"/>
  <c r="B30" i="13" s="1"/>
  <c r="B31" i="13" a="1"/>
  <c r="B31" i="13" s="1"/>
  <c r="B32" i="13" a="1"/>
  <c r="B32" i="13" s="1"/>
  <c r="A27" i="13" a="1"/>
  <c r="A27" i="13" s="1"/>
  <c r="A28" i="13" a="1"/>
  <c r="A28" i="13" s="1"/>
  <c r="A29" i="13" a="1"/>
  <c r="A29" i="13" s="1"/>
  <c r="A30" i="13" a="1"/>
  <c r="A30" i="13" s="1"/>
  <c r="A31" i="13" a="1"/>
  <c r="A31" i="13" s="1"/>
  <c r="A32" i="13" a="1"/>
  <c r="A32" i="13" s="1"/>
  <c r="A219" i="1" l="1"/>
  <c r="A9" i="30" a="1"/>
  <c r="A9" i="30" s="1"/>
  <c r="A51" i="25" l="1" a="1"/>
  <c r="A51" i="25" s="1"/>
  <c r="A220" i="1"/>
  <c r="A28" i="28" l="1" a="1"/>
  <c r="A28" i="28" s="1"/>
  <c r="A221" i="1"/>
  <c r="A222" i="1" s="1"/>
  <c r="B29" i="14" a="1"/>
  <c r="B29" i="14" s="1"/>
  <c r="B30" i="14" a="1"/>
  <c r="B30" i="14" s="1"/>
  <c r="B31" i="14" a="1"/>
  <c r="B31" i="14" s="1"/>
  <c r="B32" i="14" a="1"/>
  <c r="B32" i="14" s="1"/>
  <c r="A29" i="14" a="1"/>
  <c r="A29" i="14" s="1"/>
  <c r="A30" i="14" a="1"/>
  <c r="A30" i="14" s="1"/>
  <c r="A31" i="14" a="1"/>
  <c r="A31" i="14" s="1"/>
  <c r="A32" i="14" a="1"/>
  <c r="A32" i="14" s="1"/>
  <c r="A223" i="1" l="1"/>
  <c r="A10" i="30" a="1"/>
  <c r="A10" i="30" s="1"/>
  <c r="A52" i="25" l="1" a="1"/>
  <c r="A52" i="25" s="1"/>
  <c r="A224" i="1"/>
  <c r="A225" i="1" l="1"/>
  <c r="A226" i="1" l="1"/>
  <c r="A227" i="1" l="1"/>
  <c r="A53" i="25" l="1" a="1"/>
  <c r="A53" i="25" s="1"/>
  <c r="A228" i="1"/>
  <c r="A229" i="1" l="1"/>
  <c r="A230" i="1" l="1"/>
  <c r="A231" i="1" l="1"/>
  <c r="D30" i="13" a="1"/>
  <c r="D30" i="13" s="1"/>
  <c r="C29" i="13" a="1"/>
  <c r="C29" i="13" s="1"/>
  <c r="D31" i="13" a="1"/>
  <c r="D31" i="13" s="1"/>
  <c r="C27" i="13" a="1"/>
  <c r="C27" i="13" s="1"/>
  <c r="D32" i="13" a="1"/>
  <c r="D32" i="13" s="1"/>
  <c r="C28" i="13" a="1"/>
  <c r="C28" i="13" s="1"/>
  <c r="C30" i="13" a="1"/>
  <c r="C30" i="13" s="1"/>
  <c r="D28" i="13" a="1"/>
  <c r="D28" i="13" s="1"/>
  <c r="C32" i="13" a="1"/>
  <c r="C32" i="13" s="1"/>
  <c r="D29" i="13" a="1"/>
  <c r="D29" i="13" s="1"/>
  <c r="D27" i="13" a="1"/>
  <c r="D27" i="13" s="1"/>
  <c r="C31" i="13" a="1"/>
  <c r="C31" i="13" s="1"/>
  <c r="D31" i="14" a="1"/>
  <c r="D31" i="14" s="1"/>
  <c r="C31" i="14" a="1"/>
  <c r="C31" i="14" s="1"/>
  <c r="C32" i="14" a="1"/>
  <c r="C32" i="14" s="1"/>
  <c r="D32" i="14" a="1"/>
  <c r="D32" i="14" s="1"/>
  <c r="C29" i="14" a="1"/>
  <c r="C29" i="14" s="1"/>
  <c r="D30" i="14" a="1"/>
  <c r="D30" i="14" s="1"/>
  <c r="C30" i="14" a="1"/>
  <c r="C30" i="14" s="1"/>
  <c r="D29" i="14" a="1"/>
  <c r="D29" i="14" s="1"/>
  <c r="D31" i="23" a="1"/>
  <c r="D31" i="23" s="1"/>
  <c r="D32" i="23" a="1"/>
  <c r="D32" i="23" s="1"/>
  <c r="C29" i="23" a="1"/>
  <c r="C29" i="23" s="1"/>
  <c r="C31" i="23" a="1"/>
  <c r="C31" i="23" s="1"/>
  <c r="C32" i="23" a="1"/>
  <c r="C32" i="23" s="1"/>
  <c r="C30" i="23" a="1"/>
  <c r="C30" i="23" s="1"/>
  <c r="D29" i="23" a="1"/>
  <c r="D29" i="23" s="1"/>
  <c r="D30" i="23" a="1"/>
  <c r="D30" i="23" s="1"/>
  <c r="A232" i="1" l="1"/>
  <c r="A233" i="1" l="1"/>
  <c r="A54" i="25" a="1"/>
  <c r="A54" i="25" s="1"/>
  <c r="A55" i="25" l="1" a="1"/>
  <c r="A55" i="25" s="1"/>
  <c r="A234" i="1"/>
  <c r="A235" i="1" l="1"/>
  <c r="A236" i="1" l="1"/>
  <c r="A237" i="1" l="1"/>
  <c r="A238" i="1" l="1"/>
  <c r="A239" i="1" l="1"/>
  <c r="A240" i="1" l="1"/>
  <c r="A241" i="1" l="1"/>
  <c r="A242" i="1" l="1"/>
  <c r="A243" i="1" l="1"/>
  <c r="A244" i="1" l="1"/>
  <c r="A56" i="25" l="1" a="1"/>
  <c r="A56" i="25" s="1"/>
  <c r="A245" i="1"/>
  <c r="A246" i="1" l="1"/>
  <c r="A17" i="28" l="1" a="1"/>
  <c r="A17" i="28" s="1"/>
  <c r="A247" i="1"/>
  <c r="A248" i="1" l="1"/>
  <c r="A11" i="30" l="1" a="1"/>
  <c r="A11" i="30" s="1"/>
  <c r="A249" i="1"/>
  <c r="A250" i="1" l="1"/>
  <c r="A251" i="1" l="1"/>
  <c r="A252" i="1" l="1"/>
  <c r="A12" i="30" l="1" a="1"/>
  <c r="A12" i="30" s="1"/>
  <c r="A253" i="1"/>
  <c r="A57" i="25" l="1" a="1"/>
  <c r="A57" i="25" s="1"/>
  <c r="A254" i="1"/>
  <c r="A255" i="1" l="1"/>
  <c r="A58" i="25" a="1"/>
  <c r="A58" i="25" s="1"/>
  <c r="A256" i="1" l="1"/>
  <c r="A257" i="1" l="1"/>
  <c r="A59" i="25" l="1" a="1"/>
  <c r="A59" i="25" s="1"/>
  <c r="A258" i="1"/>
  <c r="A18" i="28" l="1" a="1"/>
  <c r="A18" i="28" s="1"/>
  <c r="A259" i="1"/>
  <c r="A260" i="1" l="1"/>
  <c r="A261" i="1" l="1"/>
  <c r="A262" i="1" l="1"/>
  <c r="A263" i="1" l="1"/>
  <c r="A60" i="25" a="1"/>
  <c r="A60" i="25" s="1"/>
  <c r="A264" i="1" l="1"/>
  <c r="A265" i="1" l="1"/>
  <c r="A266" i="1" l="1"/>
  <c r="A61" i="25" l="1" a="1"/>
  <c r="A61" i="25" s="1"/>
  <c r="A267" i="1"/>
  <c r="A268" i="1" l="1"/>
  <c r="A269" i="1" l="1"/>
  <c r="A270" i="1" l="1"/>
  <c r="A62" i="25" l="1" a="1"/>
  <c r="A62" i="25" s="1"/>
  <c r="A271" i="1"/>
  <c r="A272" i="1" l="1"/>
  <c r="A273" i="1" l="1"/>
  <c r="A63" i="25" l="1" a="1"/>
  <c r="A63" i="25" s="1"/>
  <c r="A274" i="1"/>
  <c r="A64" i="25" l="1" a="1"/>
  <c r="A64" i="25" s="1"/>
  <c r="A275" i="1"/>
  <c r="A276" i="1" l="1"/>
  <c r="A277" i="1" l="1"/>
  <c r="A65" i="25" a="1"/>
  <c r="A65" i="25" s="1"/>
  <c r="A278" i="1" l="1"/>
  <c r="A279" i="1" l="1"/>
  <c r="A280" i="1" l="1"/>
  <c r="A66" i="25" l="1" a="1"/>
  <c r="A66" i="25" s="1"/>
  <c r="A281" i="1"/>
  <c r="A282" i="1" l="1"/>
  <c r="A283" i="1" l="1"/>
  <c r="A284" i="1" l="1"/>
  <c r="A285" i="1" l="1"/>
  <c r="A286" i="1" l="1"/>
  <c r="A287" i="1" l="1"/>
  <c r="A288" i="1" l="1"/>
  <c r="A289" i="1" l="1"/>
  <c r="A290" i="1" l="1"/>
  <c r="A291" i="1" l="1"/>
  <c r="A292" i="1" l="1"/>
  <c r="A293" i="1" l="1"/>
  <c r="A294" i="1" l="1"/>
  <c r="A295" i="1" l="1"/>
  <c r="A296" i="1" l="1"/>
  <c r="A297" i="1" l="1"/>
  <c r="A298" i="1" l="1"/>
  <c r="A299" i="1" l="1"/>
  <c r="A67" i="25" l="1" a="1"/>
  <c r="A67" i="25" s="1"/>
  <c r="A300" i="1"/>
  <c r="A301" i="1" l="1"/>
  <c r="A68" i="25" a="1"/>
  <c r="A68" i="25" s="1"/>
  <c r="A302" i="1" l="1"/>
  <c r="A303" i="1" l="1"/>
  <c r="A304" i="1" l="1"/>
  <c r="A305" i="1" l="1"/>
  <c r="A306" i="1" l="1"/>
  <c r="A307" i="1" l="1"/>
  <c r="A308" i="1" l="1"/>
  <c r="A309" i="1" l="1"/>
  <c r="A310" i="1" l="1"/>
  <c r="A311" i="1" l="1"/>
  <c r="A312" i="1" l="1"/>
  <c r="A313" i="1" l="1"/>
  <c r="A314" i="1" l="1"/>
  <c r="A69" i="25" a="1"/>
  <c r="A69" i="25" s="1"/>
  <c r="A315" i="1" l="1"/>
  <c r="A70" i="25" a="1"/>
  <c r="A70" i="25" s="1"/>
  <c r="A316" i="1" l="1"/>
  <c r="A317" i="1" l="1"/>
  <c r="A318" i="1" l="1"/>
  <c r="A319" i="1" l="1"/>
  <c r="A320" i="1" l="1"/>
  <c r="A71" i="25" a="1"/>
  <c r="A71" i="25" s="1"/>
  <c r="A321" i="1" l="1"/>
  <c r="A322" i="1" l="1"/>
  <c r="A14" i="30" s="1" a="1"/>
  <c r="A14" i="30" s="1"/>
  <c r="A323" i="1" l="1"/>
  <c r="A13" i="30" a="1"/>
  <c r="A13" i="30" s="1"/>
  <c r="A324" i="1" l="1"/>
  <c r="A325" i="1" l="1"/>
  <c r="A326" i="1" l="1"/>
  <c r="A327" i="1" l="1"/>
  <c r="A74" i="25" s="1" a="1"/>
  <c r="A74" i="25" s="1"/>
  <c r="A328" i="1" l="1"/>
  <c r="A75" i="25" s="1" a="1"/>
  <c r="A75" i="25" s="1"/>
  <c r="A72" i="25" a="1"/>
  <c r="A72" i="25" s="1"/>
  <c r="A329" i="1" l="1"/>
  <c r="A73" i="25" a="1"/>
  <c r="A73" i="25" s="1"/>
  <c r="A330" i="1" l="1"/>
  <c r="A331" i="1" l="1"/>
  <c r="A332" i="1" l="1"/>
  <c r="A76" i="25" s="1" a="1"/>
  <c r="A76" i="25" s="1"/>
  <c r="A333" i="1" l="1"/>
  <c r="A334" i="1" l="1"/>
  <c r="A335" i="1" l="1"/>
  <c r="A77" i="25" s="1" a="1"/>
  <c r="A77" i="25" s="1"/>
  <c r="A336" i="1" l="1"/>
  <c r="A337" i="1" l="1"/>
  <c r="A338" i="1" l="1"/>
  <c r="A339" i="1" l="1"/>
  <c r="A340" i="1" l="1"/>
  <c r="A78" i="25" s="1" a="1"/>
  <c r="A78" i="25" s="1"/>
  <c r="A341" i="1" l="1"/>
  <c r="A342" i="1" l="1"/>
  <c r="A343" i="1" l="1"/>
  <c r="A79" i="25" s="1" a="1"/>
  <c r="A79" i="25" s="1"/>
  <c r="A344" i="1" l="1"/>
  <c r="A345" i="1" l="1"/>
  <c r="A80" i="25" s="1" a="1"/>
  <c r="A80" i="25" s="1"/>
  <c r="A346" i="1" l="1"/>
  <c r="A347" i="1" l="1"/>
  <c r="A81" i="25" s="1" a="1"/>
  <c r="A81" i="25" s="1"/>
  <c r="A348" i="1" l="1"/>
  <c r="A349" i="1" l="1"/>
  <c r="A350" i="1" l="1"/>
  <c r="A82" i="25" s="1" a="1"/>
  <c r="A82" i="25" s="1"/>
  <c r="A351" i="1" l="1"/>
  <c r="A83" i="25" s="1" a="1"/>
  <c r="A83" i="25" s="1"/>
  <c r="A352" i="1" l="1"/>
  <c r="A353" i="1" l="1"/>
  <c r="A84" i="25" s="1" a="1"/>
  <c r="A84" i="25" s="1"/>
  <c r="A354" i="1" l="1"/>
  <c r="A355" i="1" l="1"/>
  <c r="A85" i="25" s="1" a="1"/>
  <c r="A85" i="25" s="1"/>
  <c r="A356" i="1" l="1"/>
  <c r="A86" i="25" s="1" a="1"/>
  <c r="A86" i="25" s="1"/>
  <c r="A357" i="1" l="1"/>
  <c r="A358" i="1" l="1"/>
  <c r="A359" i="1" l="1"/>
  <c r="A87" i="25" s="1" a="1"/>
  <c r="A87" i="25" s="1"/>
  <c r="A360" i="1" l="1"/>
  <c r="A361" i="1" l="1"/>
  <c r="A88" i="25" s="1" a="1"/>
  <c r="A88" i="25" s="1"/>
  <c r="A362" i="1" l="1"/>
  <c r="A363" i="1" l="1"/>
  <c r="A364" i="1" l="1"/>
  <c r="A89" i="25" s="1" a="1"/>
  <c r="A89" i="25" s="1"/>
  <c r="A365" i="1" l="1"/>
  <c r="A366" i="1" l="1"/>
  <c r="A367" i="1" l="1"/>
  <c r="A90" i="25" s="1" a="1"/>
  <c r="A90" i="25" s="1"/>
  <c r="A368" i="1" l="1"/>
  <c r="A369" i="1" l="1"/>
  <c r="A370" i="1" l="1"/>
  <c r="A371" i="1" l="1"/>
  <c r="A372" i="1" l="1"/>
  <c r="A91" i="25" s="1" a="1"/>
  <c r="A91" i="25" s="1"/>
  <c r="A373" i="1" l="1"/>
  <c r="A374" i="1" l="1"/>
  <c r="A375" i="1" l="1"/>
  <c r="A376" i="1" l="1"/>
  <c r="A377" i="1" l="1"/>
  <c r="A378" i="1" l="1"/>
  <c r="A92" i="25" s="1" a="1"/>
  <c r="A92" i="25" s="1"/>
  <c r="A379" i="1" l="1"/>
  <c r="A380" i="1" l="1"/>
  <c r="A381" i="1" l="1"/>
  <c r="A382" i="1" l="1"/>
  <c r="A383" i="1" l="1"/>
  <c r="A384" i="1" l="1"/>
  <c r="A385" i="1" l="1"/>
  <c r="A386" i="1" l="1"/>
  <c r="A93" i="25" l="1" a="1"/>
  <c r="A93" i="25" s="1"/>
  <c r="A387" i="1"/>
  <c r="A388" i="1" l="1"/>
  <c r="A389" i="1" l="1"/>
  <c r="A94" i="25" l="1" a="1"/>
  <c r="A94" i="25" s="1"/>
  <c r="A390" i="1"/>
  <c r="A391" i="1" l="1"/>
  <c r="A392" i="1" l="1"/>
  <c r="A95" i="25" l="1" a="1"/>
  <c r="A95" i="25" s="1"/>
  <c r="A393" i="1"/>
  <c r="A394" i="1" l="1"/>
  <c r="A395" i="1" l="1"/>
  <c r="A396" i="1" l="1"/>
  <c r="A397" i="1" l="1"/>
  <c r="A96" i="25" l="1" a="1"/>
  <c r="A96" i="25" s="1"/>
  <c r="A398" i="1"/>
  <c r="A399" i="1" l="1"/>
  <c r="A400" i="1" l="1"/>
  <c r="A401" i="1" l="1"/>
  <c r="A402" i="1" l="1"/>
  <c r="A19" i="28" l="1" a="1"/>
  <c r="A19" i="28" s="1"/>
  <c r="A403" i="1"/>
  <c r="A404" i="1" l="1"/>
  <c r="A405" i="1" l="1"/>
  <c r="A406" i="1" l="1"/>
  <c r="A20" i="28" s="1" a="1"/>
  <c r="A20" i="28" s="1"/>
  <c r="A407" i="1" l="1"/>
  <c r="A408" i="1" l="1"/>
  <c r="A97" i="25" s="1" a="1"/>
  <c r="A97" i="25" s="1"/>
  <c r="A409" i="1" l="1"/>
  <c r="A410" i="1" l="1"/>
  <c r="A411" i="1" l="1"/>
  <c r="A15" i="30" s="1" a="1"/>
  <c r="A15" i="30" s="1"/>
  <c r="A412" i="1" l="1"/>
  <c r="A413" i="1" l="1"/>
  <c r="A414" i="1" l="1"/>
  <c r="A415" i="1" l="1"/>
  <c r="A416" i="1" l="1"/>
  <c r="A417" i="1" l="1"/>
  <c r="A98" i="25" s="1" a="1"/>
  <c r="A98" i="25" s="1"/>
  <c r="A418" i="1" l="1"/>
  <c r="A99" i="25" s="1" a="1"/>
  <c r="A99" i="25" s="1"/>
  <c r="A419" i="1" l="1"/>
  <c r="A100" i="25" s="1" a="1"/>
  <c r="A100" i="25" s="1"/>
  <c r="A420" i="1" l="1"/>
  <c r="A421" i="1" l="1"/>
  <c r="A422" i="1" l="1"/>
  <c r="A423" i="1" l="1"/>
  <c r="A424" i="1" l="1"/>
  <c r="A425" i="1" l="1"/>
  <c r="A426" i="1" l="1"/>
  <c r="A427" i="1" l="1"/>
  <c r="A428" i="1" l="1"/>
  <c r="A101" i="25" s="1" a="1"/>
  <c r="A101" i="25" s="1"/>
  <c r="A429" i="1" l="1"/>
  <c r="A430" i="1" l="1"/>
  <c r="A431" i="1" l="1"/>
  <c r="A102" i="25" s="1" a="1"/>
  <c r="A102" i="25" s="1"/>
  <c r="A432" i="1" l="1"/>
  <c r="A433" i="1" l="1"/>
  <c r="A434" i="1" l="1"/>
  <c r="A435" i="1" l="1"/>
  <c r="A436" i="1" l="1"/>
  <c r="A437" i="1" l="1"/>
  <c r="A16" i="30" a="1"/>
  <c r="A16" i="30" s="1"/>
  <c r="A438" i="1" l="1"/>
  <c r="A439" i="1" l="1"/>
  <c r="A103" i="25" a="1"/>
  <c r="A103" i="25" s="1"/>
  <c r="A440" i="1" l="1"/>
  <c r="A441" i="1" l="1"/>
  <c r="A442" i="1" l="1"/>
  <c r="A443" i="1" l="1"/>
  <c r="A444" i="1" l="1"/>
  <c r="A104" i="25" a="1"/>
  <c r="A104" i="25" s="1"/>
  <c r="A445" i="1" l="1"/>
  <c r="A446" i="1" l="1"/>
  <c r="A447" i="1" l="1"/>
  <c r="A448" i="1" l="1"/>
  <c r="A449" i="1" l="1"/>
  <c r="A450" i="1" l="1"/>
  <c r="A451" i="1" l="1"/>
  <c r="A452" i="1" l="1"/>
  <c r="A453" i="1" s="1"/>
  <c r="A105" i="25" a="1"/>
  <c r="A105" i="25" s="1"/>
  <c r="A454" i="1" l="1"/>
  <c r="A455" i="1" l="1"/>
  <c r="A456" i="1" l="1"/>
  <c r="A457" i="1" l="1"/>
  <c r="A458" i="1" l="1"/>
  <c r="A459" i="1" l="1"/>
  <c r="A106" i="25" l="1" a="1"/>
  <c r="A106" i="25" s="1"/>
  <c r="A460" i="1"/>
  <c r="A461" i="1" l="1"/>
  <c r="A462" i="1" l="1"/>
  <c r="A463" i="1" l="1"/>
  <c r="A464" i="1" l="1"/>
  <c r="A465" i="1" l="1"/>
  <c r="A466" i="1" l="1"/>
  <c r="A108" i="25" s="1" a="1"/>
  <c r="A108" i="25" s="1"/>
  <c r="A467" i="1" l="1"/>
  <c r="A468" i="1" l="1"/>
  <c r="A469" i="1" l="1"/>
  <c r="A470" i="1" l="1"/>
  <c r="A109" i="25" s="1" a="1"/>
  <c r="A109" i="25" s="1"/>
  <c r="A471" i="1" l="1"/>
  <c r="A472" i="1" l="1"/>
  <c r="A473" i="1" l="1"/>
  <c r="A474" i="1" l="1"/>
  <c r="A110" i="25" s="1" a="1"/>
  <c r="A110" i="25" s="1"/>
  <c r="A475" i="1" l="1"/>
  <c r="A111" i="25" s="1" a="1"/>
  <c r="A111" i="25" s="1"/>
  <c r="A476" i="1" l="1"/>
  <c r="A477" i="1" l="1"/>
  <c r="A478" i="1" l="1"/>
  <c r="A479" i="1" l="1"/>
  <c r="A480" i="1" l="1"/>
  <c r="A481" i="1" l="1"/>
  <c r="A482" i="1" l="1"/>
  <c r="A483" i="1" s="1"/>
  <c r="A484" i="1" l="1"/>
  <c r="A112" i="25" s="1" a="1"/>
  <c r="A112" i="25" s="1"/>
  <c r="A485" i="1" l="1"/>
  <c r="A107" i="25" a="1"/>
  <c r="A107" i="25" s="1"/>
  <c r="A486" i="1" l="1"/>
  <c r="A113" i="25" s="1" a="1"/>
  <c r="A113" i="25" s="1"/>
  <c r="A487" i="1" l="1"/>
  <c r="A114" i="25" s="1" a="1"/>
  <c r="A114" i="25" s="1"/>
  <c r="A488" i="1" l="1"/>
  <c r="A489" i="1" l="1"/>
  <c r="A490" i="1" l="1"/>
  <c r="A491" i="1" l="1"/>
  <c r="A492" i="1" l="1"/>
  <c r="A493" i="1" l="1"/>
  <c r="A494" i="1" l="1"/>
  <c r="A495" i="1" l="1"/>
  <c r="A496" i="1" l="1"/>
  <c r="A497" i="1" l="1"/>
  <c r="A498" i="1" l="1"/>
  <c r="A499" i="1" l="1"/>
  <c r="A500" i="1" l="1"/>
  <c r="A501" i="1" l="1"/>
  <c r="A115" i="25" l="1" a="1"/>
  <c r="A115" i="25" s="1"/>
  <c r="A502" i="1"/>
  <c r="A503" i="1" l="1"/>
  <c r="A116" i="25" l="1" a="1"/>
  <c r="A116" i="25" s="1"/>
  <c r="A504" i="1"/>
  <c r="A505" i="1" l="1"/>
  <c r="A506" i="1" l="1"/>
  <c r="A507" i="1" l="1"/>
  <c r="A117" i="25" l="1" a="1"/>
  <c r="A117" i="25" s="1"/>
  <c r="A508" i="1"/>
  <c r="A509" i="1" s="1"/>
  <c r="A510" i="1" s="1"/>
  <c r="A511" i="1" s="1"/>
  <c r="A512" i="1" s="1"/>
  <c r="A513" i="1" s="1"/>
  <c r="A514" i="1" s="1"/>
  <c r="A515" i="1" s="1"/>
  <c r="A516" i="1" s="1"/>
  <c r="A517" i="1" s="1"/>
  <c r="A518" i="1" s="1"/>
  <c r="A519" i="1" s="1"/>
  <c r="A520" i="1" s="1"/>
  <c r="A521" i="1" s="1"/>
  <c r="A522" i="1" s="1"/>
  <c r="A523" i="1" s="1"/>
  <c r="A524" i="1" s="1"/>
  <c r="A17" i="30" l="1" a="1"/>
  <c r="A17" i="30" s="1"/>
  <c r="A118" i="25" l="1" a="1"/>
  <c r="A118" i="25" s="1"/>
  <c r="A119" i="25" l="1" a="1"/>
  <c r="A119" i="25" s="1"/>
  <c r="A120" i="25" l="1" a="1"/>
  <c r="A120" i="25" s="1"/>
  <c r="A121" i="25" l="1" a="1"/>
  <c r="A121" i="25" s="1"/>
  <c r="A122" i="25" l="1" a="1"/>
  <c r="A122" i="25" s="1"/>
  <c r="A525" i="1" l="1"/>
  <c r="A526" i="1" l="1"/>
  <c r="A527" i="1" l="1"/>
  <c r="A528" i="1" l="1"/>
  <c r="A529" i="1" l="1"/>
  <c r="A18" i="30" l="1" a="1"/>
  <c r="A18" i="30" s="1"/>
  <c r="A530" i="1"/>
  <c r="A531" i="1" l="1"/>
  <c r="A5" i="29" l="1" a="1"/>
  <c r="A5" i="29" s="1"/>
  <c r="D4" i="29" s="1"/>
  <c r="A532" i="1"/>
  <c r="A533" i="1" l="1"/>
  <c r="A534" i="1" l="1"/>
  <c r="A535" i="1" l="1"/>
  <c r="A536" i="1" l="1"/>
  <c r="A537" i="1" l="1"/>
  <c r="A123" i="25" l="1" a="1"/>
  <c r="A123" i="25" s="1"/>
  <c r="A538" i="1"/>
  <c r="A124" i="25" l="1" a="1"/>
  <c r="A124" i="25" s="1"/>
  <c r="A539" i="1"/>
  <c r="A20" i="30" s="1" a="1"/>
  <c r="A20" i="30" s="1"/>
  <c r="A19" i="30" l="1" a="1"/>
  <c r="A19" i="30" s="1"/>
  <c r="A540" i="1"/>
  <c r="A125" i="25" l="1" a="1"/>
  <c r="A125" i="25" s="1"/>
  <c r="A541" i="1"/>
  <c r="A21" i="28" l="1" a="1"/>
  <c r="A21" i="28" s="1"/>
  <c r="A542" i="1"/>
  <c r="A543" i="1" l="1"/>
  <c r="A544" i="1" l="1"/>
  <c r="A545" i="1" l="1"/>
  <c r="A546" i="1" l="1"/>
  <c r="A547" i="1" l="1"/>
  <c r="A548" i="1" l="1"/>
  <c r="A549" i="1" l="1"/>
  <c r="A126" i="25" s="1" a="1"/>
  <c r="A126" i="25" s="1"/>
  <c r="A550" i="1" l="1"/>
  <c r="A551" i="1" l="1"/>
  <c r="A552" i="1" l="1"/>
  <c r="A553" i="1" l="1"/>
  <c r="A554" i="1" l="1"/>
  <c r="A555" i="1" l="1"/>
  <c r="A556" i="1" l="1"/>
  <c r="A557" i="1" l="1"/>
  <c r="A558" i="1" l="1"/>
  <c r="A559" i="1" l="1"/>
  <c r="A560" i="1" l="1"/>
  <c r="A561" i="1" l="1"/>
  <c r="A562" i="1" l="1"/>
  <c r="A563" i="1" l="1"/>
  <c r="A127" i="25" s="1" a="1"/>
  <c r="A127" i="25" s="1"/>
  <c r="A564" i="1" l="1"/>
  <c r="A128" i="25" s="1" a="1"/>
  <c r="A128" i="25" s="1"/>
  <c r="A565" i="1" l="1"/>
  <c r="A129" i="25" s="1" a="1"/>
  <c r="A129" i="25" s="1"/>
  <c r="A566" i="1" l="1"/>
  <c r="A567" i="1" l="1"/>
  <c r="A568" i="1" l="1"/>
  <c r="A569" i="1" l="1"/>
  <c r="A570" i="1" l="1"/>
  <c r="A571" i="1" l="1"/>
  <c r="A572" i="1" l="1"/>
  <c r="A22" i="28" l="1" a="1"/>
  <c r="A22" i="28" s="1"/>
  <c r="A23" i="28" a="1"/>
  <c r="A23" i="28" s="1"/>
  <c r="A573" i="1"/>
  <c r="A132" i="25" s="1" a="1"/>
  <c r="A132" i="25" s="1"/>
  <c r="A130" i="25" l="1" a="1"/>
  <c r="A130" i="25" s="1"/>
  <c r="A131" i="25" a="1"/>
  <c r="A131" i="25" s="1"/>
  <c r="A574" i="1"/>
  <c r="A575" i="1" l="1"/>
  <c r="A576" i="1" l="1"/>
  <c r="A577" i="1" l="1"/>
  <c r="A578" i="1" l="1"/>
  <c r="A579" i="1" l="1"/>
  <c r="A21" i="30" s="1" a="1"/>
  <c r="A21" i="30" s="1"/>
  <c r="A580" i="1" l="1"/>
  <c r="A581" i="1" l="1"/>
  <c r="A582" i="1" l="1"/>
  <c r="A24" i="28" s="1" a="1"/>
  <c r="A24" i="28" s="1"/>
  <c r="A583" i="1" l="1"/>
  <c r="A584" i="1" l="1"/>
  <c r="A133" i="25" s="1" a="1"/>
  <c r="A133" i="25" s="1"/>
  <c r="A585" i="1" l="1"/>
  <c r="A134" i="25" s="1" a="1"/>
  <c r="A134" i="25" s="1"/>
  <c r="A586" i="1" l="1"/>
  <c r="A587" i="1" l="1"/>
  <c r="A588" i="1" l="1"/>
  <c r="A589" i="1" l="1"/>
  <c r="A590" i="1" l="1"/>
  <c r="A135" i="25" s="1" a="1"/>
  <c r="A135" i="25" s="1"/>
  <c r="D4" i="25" s="1"/>
  <c r="A591" i="1" l="1"/>
  <c r="A25" i="28" s="1" a="1"/>
  <c r="A25" i="28" s="1"/>
  <c r="A592" i="1" l="1"/>
  <c r="A26" i="28" s="1" a="1"/>
  <c r="A26" i="28" s="1"/>
  <c r="D4" i="28" s="1"/>
  <c r="A593" i="1" l="1"/>
  <c r="A594" i="1" l="1"/>
  <c r="A595" i="1" l="1"/>
  <c r="A596" i="1" l="1"/>
  <c r="A597" i="1" l="1"/>
  <c r="A22" i="30" s="1" a="1"/>
  <c r="A22" i="30" s="1"/>
  <c r="D4" i="30" s="1"/>
  <c r="A598" i="1" l="1"/>
  <c r="A599" i="1" l="1"/>
  <c r="A600" i="1" l="1"/>
  <c r="A601" i="1" l="1"/>
  <c r="A602" i="1" l="1"/>
  <c r="A603" i="1" l="1"/>
  <c r="A4" i="11" s="1" a="1"/>
  <c r="A4" i="11" s="1"/>
  <c r="A4" i="19" l="1" a="1"/>
  <c r="A4" i="33" a="1"/>
  <c r="A4" i="5" a="1"/>
  <c r="A4" i="5" s="1"/>
  <c r="A4" i="22" a="1"/>
  <c r="A4" i="22" s="1"/>
  <c r="A4" i="18" a="1"/>
  <c r="A4" i="18" s="1"/>
  <c r="A4" i="14" a="1"/>
  <c r="A4" i="14" s="1"/>
  <c r="A4" i="17" a="1"/>
  <c r="A4" i="17" s="1"/>
  <c r="A4" i="16" a="1"/>
  <c r="A4" i="16" s="1"/>
  <c r="A4" i="13" a="1"/>
  <c r="A4" i="13" s="1"/>
  <c r="A4" i="12" a="1"/>
  <c r="A4" i="12" s="1"/>
  <c r="A4" i="23" a="1"/>
  <c r="A4" i="23" s="1"/>
  <c r="A4" i="32" a="1"/>
  <c r="A4" i="32" s="1"/>
  <c r="A4" i="20" a="1"/>
  <c r="A4" i="20" s="1"/>
  <c r="A4" i="15" a="1"/>
  <c r="A4" i="15" s="1"/>
  <c r="A4" i="9" a="1"/>
  <c r="A4" i="9" s="1"/>
  <c r="A4" i="24" a="1"/>
  <c r="A4" i="24" s="1"/>
  <c r="A4" i="6" a="1"/>
  <c r="A4" i="6" s="1"/>
  <c r="A4" i="26" a="1"/>
  <c r="A4" i="26" s="1"/>
  <c r="A4" i="7" a="1"/>
  <c r="A4" i="7" s="1"/>
  <c r="H4" i="5"/>
  <c r="G4" i="33" l="1"/>
  <c r="A4" i="33"/>
  <c r="H4" i="6"/>
  <c r="B18" i="3" s="1"/>
  <c r="A4" i="19"/>
  <c r="K4" i="19"/>
  <c r="H4" i="19"/>
  <c r="L4" i="26"/>
  <c r="E26" i="3" s="1"/>
  <c r="I4" i="26"/>
  <c r="D26" i="3" s="1"/>
  <c r="K4" i="26"/>
  <c r="C26" i="3" s="1"/>
  <c r="H4" i="26"/>
  <c r="G4" i="26"/>
  <c r="J4" i="26"/>
  <c r="L4" i="32"/>
  <c r="I4" i="32"/>
  <c r="H4" i="32"/>
  <c r="G4" i="32"/>
  <c r="K4" i="32"/>
  <c r="J4" i="32"/>
  <c r="I4" i="33"/>
  <c r="J4" i="33"/>
  <c r="L4" i="33"/>
  <c r="H4" i="33"/>
  <c r="K4" i="33"/>
  <c r="G4" i="13"/>
  <c r="H4" i="13"/>
  <c r="K4" i="13"/>
  <c r="C21" i="3" s="1"/>
  <c r="J4" i="13"/>
  <c r="I4" i="13"/>
  <c r="D21" i="3" s="1"/>
  <c r="L4" i="13"/>
  <c r="E21" i="3" s="1"/>
  <c r="I4" i="9"/>
  <c r="D20" i="3" s="1"/>
  <c r="L4" i="9"/>
  <c r="E20" i="3" s="1"/>
  <c r="H4" i="9"/>
  <c r="B20" i="3" s="1"/>
  <c r="K4" i="9"/>
  <c r="C20" i="3" s="1"/>
  <c r="G4" i="9"/>
  <c r="J4" i="9"/>
  <c r="G4" i="20"/>
  <c r="J4" i="20"/>
  <c r="K4" i="20"/>
  <c r="C25" i="3" s="1"/>
  <c r="H4" i="20"/>
  <c r="I4" i="20"/>
  <c r="D25" i="3" s="1"/>
  <c r="L4" i="20"/>
  <c r="E25" i="3" s="1"/>
  <c r="G4" i="16"/>
  <c r="K4" i="16"/>
  <c r="J4" i="16"/>
  <c r="H4" i="16"/>
  <c r="I4" i="16"/>
  <c r="L4" i="16"/>
  <c r="J4" i="23"/>
  <c r="G4" i="23"/>
  <c r="K4" i="23"/>
  <c r="H4" i="23"/>
  <c r="B9" i="3" s="1"/>
  <c r="I4" i="23"/>
  <c r="D9" i="3" s="1"/>
  <c r="L4" i="23"/>
  <c r="G4" i="14"/>
  <c r="H4" i="14"/>
  <c r="K4" i="14"/>
  <c r="C22" i="3" s="1"/>
  <c r="J4" i="14"/>
  <c r="I4" i="14"/>
  <c r="D22" i="3" s="1"/>
  <c r="L4" i="14"/>
  <c r="E22" i="3" s="1"/>
  <c r="G4" i="15"/>
  <c r="J4" i="15"/>
  <c r="K4" i="15"/>
  <c r="C24" i="3" s="1"/>
  <c r="H4" i="15"/>
  <c r="I4" i="15"/>
  <c r="D24" i="3" s="1"/>
  <c r="L4" i="15"/>
  <c r="E24" i="3" s="1"/>
  <c r="L4" i="19"/>
  <c r="C7" i="3" s="1"/>
  <c r="M4" i="19"/>
  <c r="E7" i="3" s="1"/>
  <c r="I4" i="19"/>
  <c r="B7" i="3" s="1"/>
  <c r="J4" i="19"/>
  <c r="D7" i="3" s="1"/>
  <c r="H4" i="22"/>
  <c r="J4" i="22"/>
  <c r="G4" i="22"/>
  <c r="K4" i="22"/>
  <c r="C27" i="3" s="1"/>
  <c r="I4" i="22"/>
  <c r="D27" i="3" s="1"/>
  <c r="L4" i="22"/>
  <c r="E27" i="3" s="1"/>
  <c r="K4" i="24"/>
  <c r="C23" i="3" s="1"/>
  <c r="G4" i="24"/>
  <c r="J4" i="24"/>
  <c r="H4" i="24"/>
  <c r="I4" i="24"/>
  <c r="D23" i="3" s="1"/>
  <c r="L4" i="24"/>
  <c r="E23" i="3" s="1"/>
  <c r="H4" i="17"/>
  <c r="G4" i="17"/>
  <c r="J4" i="17"/>
  <c r="K4" i="17"/>
  <c r="I4" i="17"/>
  <c r="L4" i="17"/>
  <c r="P4" i="12"/>
  <c r="K4" i="12"/>
  <c r="L4" i="12"/>
  <c r="C4" i="3" s="1"/>
  <c r="I4" i="12"/>
  <c r="B4" i="3" s="1"/>
  <c r="H4" i="12"/>
  <c r="J4" i="12"/>
  <c r="M4" i="12"/>
  <c r="H4" i="18"/>
  <c r="K4" i="18"/>
  <c r="G4" i="18"/>
  <c r="J4" i="18"/>
  <c r="I4" i="18"/>
  <c r="L4" i="18"/>
  <c r="G4" i="11"/>
  <c r="F3" i="3" s="1"/>
  <c r="H4" i="11"/>
  <c r="B3" i="3" s="1"/>
  <c r="B17" i="3"/>
  <c r="L4" i="11"/>
  <c r="E3" i="3" s="1"/>
  <c r="I4" i="11"/>
  <c r="D3" i="3" s="1"/>
  <c r="L4" i="6"/>
  <c r="E18" i="3" s="1"/>
  <c r="I4" i="6"/>
  <c r="D18" i="3" s="1"/>
  <c r="L4" i="5"/>
  <c r="E17" i="3" s="1"/>
  <c r="I4" i="5"/>
  <c r="D17" i="3" s="1"/>
  <c r="L4" i="7"/>
  <c r="E19" i="3" s="1"/>
  <c r="I4" i="7"/>
  <c r="D19" i="3" s="1"/>
  <c r="K4" i="11"/>
  <c r="C3" i="3" s="1"/>
  <c r="J4" i="11"/>
  <c r="F68" i="5"/>
  <c r="F74" i="5"/>
  <c r="F73" i="5"/>
  <c r="F74" i="6"/>
  <c r="F75" i="6"/>
  <c r="F73" i="6"/>
  <c r="F71" i="5"/>
  <c r="F72" i="6"/>
  <c r="F70" i="5"/>
  <c r="F67" i="5"/>
  <c r="F72" i="5"/>
  <c r="F69" i="5"/>
  <c r="J4" i="6"/>
  <c r="G4" i="6"/>
  <c r="F18" i="3" s="1"/>
  <c r="K4" i="6"/>
  <c r="C18" i="3" s="1"/>
  <c r="G4" i="5"/>
  <c r="F17" i="3" s="1"/>
  <c r="J4" i="5"/>
  <c r="K4" i="5"/>
  <c r="C17" i="3" s="1"/>
  <c r="G4" i="7"/>
  <c r="H4" i="7"/>
  <c r="B19" i="3" s="1"/>
  <c r="J4" i="7"/>
  <c r="K4" i="7"/>
  <c r="C19" i="3" s="1"/>
  <c r="M4" i="26" l="1"/>
  <c r="G26" i="3"/>
  <c r="J26" i="3" s="1"/>
  <c r="F26" i="3"/>
  <c r="C40" i="2"/>
  <c r="N4" i="26"/>
  <c r="B40" i="2"/>
  <c r="B26" i="3"/>
  <c r="C31" i="3"/>
  <c r="C9" i="3"/>
  <c r="C10" i="3"/>
  <c r="C32" i="3"/>
  <c r="F32" i="3"/>
  <c r="F10" i="3"/>
  <c r="G32" i="3"/>
  <c r="G10" i="3"/>
  <c r="D10" i="3"/>
  <c r="D32" i="3"/>
  <c r="E32" i="3"/>
  <c r="E10" i="3"/>
  <c r="B10" i="3"/>
  <c r="B32" i="3"/>
  <c r="M4" i="32"/>
  <c r="N4" i="32"/>
  <c r="M4" i="9"/>
  <c r="E28" i="3"/>
  <c r="E8" i="3"/>
  <c r="G8" i="3"/>
  <c r="M4" i="18"/>
  <c r="G28" i="3"/>
  <c r="B41" i="2"/>
  <c r="B8" i="3"/>
  <c r="B28" i="3"/>
  <c r="E6" i="3"/>
  <c r="E30" i="3"/>
  <c r="C6" i="3"/>
  <c r="C30" i="3"/>
  <c r="B43" i="2"/>
  <c r="B6" i="3"/>
  <c r="B30" i="3"/>
  <c r="F23" i="3"/>
  <c r="N4" i="24"/>
  <c r="C36" i="2"/>
  <c r="C39" i="2"/>
  <c r="F27" i="3"/>
  <c r="N4" i="22"/>
  <c r="G7" i="3"/>
  <c r="J7" i="3" s="1"/>
  <c r="N4" i="19"/>
  <c r="G24" i="3"/>
  <c r="J24" i="3" s="1"/>
  <c r="M4" i="15"/>
  <c r="E9" i="3"/>
  <c r="E31" i="3"/>
  <c r="B44" i="2"/>
  <c r="B31" i="3"/>
  <c r="G9" i="3"/>
  <c r="G31" i="3"/>
  <c r="M4" i="23"/>
  <c r="D29" i="3"/>
  <c r="D5" i="3"/>
  <c r="C5" i="3"/>
  <c r="C29" i="3"/>
  <c r="B21" i="3"/>
  <c r="B34" i="2"/>
  <c r="D28" i="3"/>
  <c r="D8" i="3"/>
  <c r="F28" i="3"/>
  <c r="C41" i="2"/>
  <c r="N4" i="18"/>
  <c r="F8" i="3"/>
  <c r="F4" i="3"/>
  <c r="O4" i="12"/>
  <c r="G4" i="3"/>
  <c r="N4" i="12"/>
  <c r="D30" i="3"/>
  <c r="D6" i="3"/>
  <c r="G6" i="3"/>
  <c r="G30" i="3"/>
  <c r="M4" i="17"/>
  <c r="B36" i="2"/>
  <c r="B23" i="3"/>
  <c r="M4" i="22"/>
  <c r="G27" i="3"/>
  <c r="J27" i="3" s="1"/>
  <c r="F7" i="3"/>
  <c r="I7" i="3" s="1"/>
  <c r="O4" i="19"/>
  <c r="B37" i="2"/>
  <c r="B24" i="3"/>
  <c r="F24" i="3"/>
  <c r="C37" i="2"/>
  <c r="N4" i="15"/>
  <c r="B35" i="2"/>
  <c r="B22" i="3"/>
  <c r="D31" i="3"/>
  <c r="B5" i="3"/>
  <c r="B29" i="3"/>
  <c r="B42" i="2"/>
  <c r="F29" i="3"/>
  <c r="F5" i="3"/>
  <c r="N4" i="16"/>
  <c r="C42" i="2"/>
  <c r="G25" i="3"/>
  <c r="J25" i="3" s="1"/>
  <c r="M4" i="20"/>
  <c r="N4" i="9"/>
  <c r="F20" i="3"/>
  <c r="I20" i="3" s="1"/>
  <c r="M4" i="13"/>
  <c r="G21" i="3"/>
  <c r="J21" i="3" s="1"/>
  <c r="F21" i="3"/>
  <c r="C34" i="2"/>
  <c r="N4" i="13"/>
  <c r="N4" i="33"/>
  <c r="I18" i="3"/>
  <c r="C8" i="3"/>
  <c r="C28" i="3"/>
  <c r="D4" i="3"/>
  <c r="E4" i="3"/>
  <c r="F30" i="3"/>
  <c r="F6" i="3"/>
  <c r="N4" i="17"/>
  <c r="C43" i="2"/>
  <c r="G23" i="3"/>
  <c r="J23" i="3" s="1"/>
  <c r="M4" i="24"/>
  <c r="B27" i="3"/>
  <c r="B39" i="2"/>
  <c r="G22" i="3"/>
  <c r="J22" i="3" s="1"/>
  <c r="M4" i="14"/>
  <c r="F22" i="3"/>
  <c r="C35" i="2"/>
  <c r="N4" i="14"/>
  <c r="F31" i="3"/>
  <c r="F9" i="3"/>
  <c r="C44" i="2"/>
  <c r="N4" i="23"/>
  <c r="E5" i="3"/>
  <c r="E29" i="3"/>
  <c r="G5" i="3"/>
  <c r="G29" i="3"/>
  <c r="M4" i="16"/>
  <c r="B38" i="2"/>
  <c r="B25" i="3"/>
  <c r="C38" i="2"/>
  <c r="F25" i="3"/>
  <c r="N4" i="20"/>
  <c r="M4" i="33"/>
  <c r="I3" i="3"/>
  <c r="I17" i="3"/>
  <c r="C31" i="2"/>
  <c r="N4" i="6"/>
  <c r="G20" i="3"/>
  <c r="J20" i="3" s="1"/>
  <c r="N4" i="5"/>
  <c r="C30" i="2"/>
  <c r="C33" i="2"/>
  <c r="B30" i="2"/>
  <c r="B33" i="2"/>
  <c r="B32" i="2"/>
  <c r="B31" i="2"/>
  <c r="C32" i="2"/>
  <c r="F19" i="3"/>
  <c r="I19" i="3" s="1"/>
  <c r="N4" i="7"/>
  <c r="G3" i="3"/>
  <c r="M4" i="11"/>
  <c r="M4" i="7"/>
  <c r="G19" i="3"/>
  <c r="J19" i="3" s="1"/>
  <c r="M4" i="6"/>
  <c r="G18" i="3"/>
  <c r="J18" i="3" s="1"/>
  <c r="N4" i="11"/>
  <c r="G17" i="3"/>
  <c r="J17" i="3" s="1"/>
  <c r="M4" i="5"/>
  <c r="I26" i="3" l="1"/>
  <c r="D40" i="2"/>
  <c r="B11" i="3"/>
  <c r="I10" i="3"/>
  <c r="D11" i="3"/>
  <c r="F11" i="3"/>
  <c r="J10" i="3"/>
  <c r="E11" i="3"/>
  <c r="I32" i="3"/>
  <c r="C11" i="3"/>
  <c r="J32" i="3"/>
  <c r="G11" i="3"/>
  <c r="C33" i="3"/>
  <c r="D39" i="2"/>
  <c r="J28" i="3"/>
  <c r="E33" i="3"/>
  <c r="I27" i="3"/>
  <c r="D33" i="3"/>
  <c r="B47" i="3" s="1"/>
  <c r="I23" i="3"/>
  <c r="D34" i="2"/>
  <c r="J31" i="3"/>
  <c r="I24" i="3"/>
  <c r="I25" i="3"/>
  <c r="J4" i="3"/>
  <c r="D38" i="2"/>
  <c r="D42" i="2"/>
  <c r="I22" i="3"/>
  <c r="D37" i="2"/>
  <c r="D44" i="2"/>
  <c r="I6" i="3"/>
  <c r="J6" i="3"/>
  <c r="D41" i="2"/>
  <c r="I29" i="3"/>
  <c r="D35" i="2"/>
  <c r="J29" i="3"/>
  <c r="J9" i="3"/>
  <c r="D43" i="2"/>
  <c r="I28" i="3"/>
  <c r="I5" i="3"/>
  <c r="I4" i="3"/>
  <c r="I21" i="3"/>
  <c r="J5" i="3"/>
  <c r="I9" i="3"/>
  <c r="I31" i="3"/>
  <c r="D36" i="2"/>
  <c r="I30" i="3"/>
  <c r="J30" i="3"/>
  <c r="I8" i="3"/>
  <c r="J8" i="3"/>
  <c r="J3" i="3"/>
  <c r="D31" i="2"/>
  <c r="D32" i="2"/>
  <c r="B33" i="3"/>
  <c r="B45" i="3" s="1"/>
  <c r="G33" i="3"/>
  <c r="F33" i="3"/>
  <c r="B46" i="3" s="1"/>
  <c r="D33" i="2"/>
  <c r="D30" i="2"/>
  <c r="I11" i="3" l="1"/>
  <c r="G30" i="2" s="1"/>
  <c r="J11" i="3"/>
  <c r="B55" i="3"/>
  <c r="J33" i="3"/>
  <c r="I33" i="3"/>
  <c r="F39" i="2" l="1"/>
  <c r="G36" i="2"/>
  <c r="G34" i="2"/>
  <c r="G33" i="2"/>
  <c r="G35" i="2"/>
  <c r="G39" i="2"/>
  <c r="G32" i="2"/>
  <c r="G31" i="2"/>
  <c r="F28" i="13" l="1"/>
  <c r="F29" i="13"/>
  <c r="F29" i="14"/>
  <c r="F31" i="14"/>
  <c r="F199" i="15"/>
  <c r="F30" i="14"/>
  <c r="F32" i="14"/>
  <c r="F31" i="13"/>
  <c r="F27" i="13"/>
  <c r="F198" i="15"/>
  <c r="F30" i="13"/>
  <c r="F32" i="13"/>
  <c r="K4" i="1" l="1"/>
  <c r="K5" i="1" s="1"/>
  <c r="K6" i="1" s="1"/>
  <c r="K7" i="1" s="1"/>
  <c r="K8" i="1" s="1"/>
  <c r="K9" i="1" s="1"/>
  <c r="K10" i="1" s="1"/>
  <c r="K11" i="1" s="1"/>
  <c r="K12" i="1" s="1"/>
  <c r="K13" i="1" s="1"/>
  <c r="L4" i="1"/>
  <c r="L5" i="1" s="1"/>
  <c r="L6" i="1" s="1"/>
  <c r="L7" i="1" s="1"/>
  <c r="L8" i="1" s="1"/>
  <c r="L9" i="1" s="1"/>
  <c r="L10" i="1" s="1"/>
  <c r="L11" i="1" s="1"/>
  <c r="L12" i="1" s="1"/>
  <c r="L13" i="1" s="1"/>
  <c r="M3" i="1"/>
  <c r="M4" i="1" s="1"/>
  <c r="L15" i="1" l="1"/>
  <c r="L16" i="1" s="1"/>
  <c r="L17" i="1" s="1"/>
  <c r="L18" i="1" s="1"/>
  <c r="L19" i="1" s="1"/>
  <c r="L20" i="1" s="1"/>
  <c r="L21" i="1" s="1"/>
  <c r="L22" i="1" s="1"/>
  <c r="L23" i="1" s="1"/>
  <c r="L24" i="1" s="1"/>
  <c r="L25" i="1" s="1"/>
  <c r="L26" i="1" s="1"/>
  <c r="L27" i="1" s="1"/>
  <c r="L28" i="1" s="1"/>
  <c r="L29" i="1" s="1"/>
  <c r="L30" i="1" s="1"/>
  <c r="L31" i="1" s="1"/>
  <c r="L14" i="1"/>
  <c r="K16" i="1"/>
  <c r="K17" i="1" s="1"/>
  <c r="K18" i="1" s="1"/>
  <c r="K19" i="1" s="1"/>
  <c r="K20" i="1" s="1"/>
  <c r="K21" i="1" s="1"/>
  <c r="K22" i="1" s="1"/>
  <c r="K23" i="1" s="1"/>
  <c r="K24" i="1" s="1"/>
  <c r="K25" i="1" s="1"/>
  <c r="K26" i="1" s="1"/>
  <c r="K27" i="1" s="1"/>
  <c r="K28" i="1" s="1"/>
  <c r="K29" i="1" s="1"/>
  <c r="K30" i="1" s="1"/>
  <c r="K31" i="1" s="1"/>
  <c r="K14" i="1"/>
  <c r="N4" i="1"/>
  <c r="M5" i="1"/>
  <c r="N3" i="1"/>
  <c r="L33" i="1" l="1"/>
  <c r="L34" i="1" s="1"/>
  <c r="L35" i="1" s="1"/>
  <c r="L36" i="1" s="1"/>
  <c r="L37" i="1" s="1"/>
  <c r="L38" i="1" s="1"/>
  <c r="L39" i="1" s="1"/>
  <c r="L40" i="1" s="1"/>
  <c r="L41" i="1" s="1"/>
  <c r="L42" i="1" s="1"/>
  <c r="L43" i="1" s="1"/>
  <c r="L44" i="1" s="1"/>
  <c r="L45" i="1" s="1"/>
  <c r="L46" i="1" s="1"/>
  <c r="L47" i="1" s="1"/>
  <c r="L48" i="1" s="1"/>
  <c r="L49" i="1" s="1"/>
  <c r="L50" i="1" s="1"/>
  <c r="L32" i="1"/>
  <c r="K33" i="1"/>
  <c r="K34" i="1" s="1"/>
  <c r="K35" i="1" s="1"/>
  <c r="K36" i="1" s="1"/>
  <c r="K37" i="1" s="1"/>
  <c r="K38" i="1" s="1"/>
  <c r="K39" i="1" s="1"/>
  <c r="K40" i="1" s="1"/>
  <c r="K41" i="1" s="1"/>
  <c r="K42" i="1" s="1"/>
  <c r="K43" i="1" s="1"/>
  <c r="K44" i="1" s="1"/>
  <c r="K45" i="1" s="1"/>
  <c r="K46" i="1" s="1"/>
  <c r="K47" i="1" s="1"/>
  <c r="K48" i="1" s="1"/>
  <c r="K49" i="1" s="1"/>
  <c r="K50" i="1" s="1"/>
  <c r="K51" i="1" s="1"/>
  <c r="K52" i="1" s="1"/>
  <c r="K53" i="1" s="1"/>
  <c r="K54" i="1" s="1"/>
  <c r="K55" i="1" s="1"/>
  <c r="K56" i="1" s="1"/>
  <c r="K57" i="1" s="1"/>
  <c r="K58" i="1" s="1"/>
  <c r="K59" i="1" s="1"/>
  <c r="K60" i="1" s="1"/>
  <c r="K61" i="1" s="1"/>
  <c r="K62" i="1" s="1"/>
  <c r="K63" i="1" s="1"/>
  <c r="K64" i="1" s="1"/>
  <c r="K65" i="1" s="1"/>
  <c r="K66" i="1" s="1"/>
  <c r="K67" i="1" s="1"/>
  <c r="K68" i="1" s="1"/>
  <c r="K69" i="1" s="1"/>
  <c r="K70" i="1" s="1"/>
  <c r="K71" i="1" s="1"/>
  <c r="K72" i="1" s="1"/>
  <c r="K73" i="1" s="1"/>
  <c r="K74" i="1" s="1"/>
  <c r="K75" i="1" s="1"/>
  <c r="K76" i="1" s="1"/>
  <c r="K77" i="1" s="1"/>
  <c r="K78" i="1" s="1"/>
  <c r="K79" i="1" s="1"/>
  <c r="K80" i="1" s="1"/>
  <c r="K81" i="1" s="1"/>
  <c r="K82" i="1" s="1"/>
  <c r="K83" i="1" s="1"/>
  <c r="K84" i="1" s="1"/>
  <c r="K85" i="1" s="1"/>
  <c r="K86" i="1" s="1"/>
  <c r="K87" i="1" s="1"/>
  <c r="K88" i="1" s="1"/>
  <c r="K89" i="1" s="1"/>
  <c r="K90" i="1" s="1"/>
  <c r="K91" i="1" s="1"/>
  <c r="K92" i="1" s="1"/>
  <c r="K93" i="1" s="1"/>
  <c r="K94" i="1" s="1"/>
  <c r="K95" i="1" s="1"/>
  <c r="K96" i="1" s="1"/>
  <c r="K97" i="1" s="1"/>
  <c r="K98" i="1" s="1"/>
  <c r="K99" i="1" s="1"/>
  <c r="K100" i="1" s="1"/>
  <c r="K101" i="1" s="1"/>
  <c r="K102" i="1" s="1"/>
  <c r="K103" i="1" s="1"/>
  <c r="K104" i="1" s="1"/>
  <c r="K105" i="1" s="1"/>
  <c r="K106" i="1" s="1"/>
  <c r="K107" i="1" s="1"/>
  <c r="K108" i="1" s="1"/>
  <c r="K109" i="1" s="1"/>
  <c r="K110" i="1" s="1"/>
  <c r="K111" i="1" s="1"/>
  <c r="K112" i="1" s="1"/>
  <c r="K113" i="1" s="1"/>
  <c r="K114" i="1" s="1"/>
  <c r="K115" i="1" s="1"/>
  <c r="K116" i="1" s="1"/>
  <c r="K117" i="1" s="1"/>
  <c r="K118" i="1" s="1"/>
  <c r="K119" i="1" s="1"/>
  <c r="K120" i="1" s="1"/>
  <c r="K121" i="1" s="1"/>
  <c r="K122" i="1" s="1"/>
  <c r="K123" i="1" s="1"/>
  <c r="K124" i="1" s="1"/>
  <c r="K125" i="1" s="1"/>
  <c r="K126" i="1" s="1"/>
  <c r="K127" i="1" s="1"/>
  <c r="K128" i="1" s="1"/>
  <c r="K129" i="1" s="1"/>
  <c r="K130" i="1" s="1"/>
  <c r="K131" i="1" s="1"/>
  <c r="K132" i="1" s="1"/>
  <c r="K133" i="1" s="1"/>
  <c r="K134" i="1" s="1"/>
  <c r="K135" i="1" s="1"/>
  <c r="K136" i="1" s="1"/>
  <c r="K137" i="1" s="1"/>
  <c r="K138" i="1" s="1"/>
  <c r="K139" i="1" s="1"/>
  <c r="K140" i="1" s="1"/>
  <c r="K141" i="1" s="1"/>
  <c r="K142" i="1" s="1"/>
  <c r="K143" i="1" s="1"/>
  <c r="K144" i="1" s="1"/>
  <c r="K145" i="1" s="1"/>
  <c r="K146" i="1" s="1"/>
  <c r="K147" i="1" s="1"/>
  <c r="K148" i="1" s="1"/>
  <c r="K149" i="1" s="1"/>
  <c r="K150" i="1" s="1"/>
  <c r="K151" i="1" s="1"/>
  <c r="K152" i="1" s="1"/>
  <c r="K153" i="1" s="1"/>
  <c r="K154" i="1" s="1"/>
  <c r="K155" i="1" s="1"/>
  <c r="K156" i="1" s="1"/>
  <c r="K157" i="1" s="1"/>
  <c r="K158" i="1" s="1"/>
  <c r="K159" i="1" s="1"/>
  <c r="K160" i="1" s="1"/>
  <c r="K161" i="1" s="1"/>
  <c r="K162" i="1" s="1"/>
  <c r="K163" i="1" s="1"/>
  <c r="K164" i="1" s="1"/>
  <c r="K165" i="1" s="1"/>
  <c r="K166" i="1" s="1"/>
  <c r="K167" i="1" s="1"/>
  <c r="K168" i="1" s="1"/>
  <c r="K169" i="1" s="1"/>
  <c r="K170" i="1" s="1"/>
  <c r="K171" i="1" s="1"/>
  <c r="K172" i="1" s="1"/>
  <c r="K173" i="1" s="1"/>
  <c r="K174" i="1" s="1"/>
  <c r="K175" i="1" s="1"/>
  <c r="K176" i="1" s="1"/>
  <c r="K177" i="1" s="1"/>
  <c r="K178" i="1" s="1"/>
  <c r="K179" i="1" s="1"/>
  <c r="K180" i="1" s="1"/>
  <c r="K181" i="1" s="1"/>
  <c r="K182" i="1" s="1"/>
  <c r="K183" i="1" s="1"/>
  <c r="K184" i="1" s="1"/>
  <c r="K185" i="1" s="1"/>
  <c r="K186" i="1" s="1"/>
  <c r="K187" i="1" s="1"/>
  <c r="K188" i="1" s="1"/>
  <c r="K189" i="1" s="1"/>
  <c r="K190" i="1" s="1"/>
  <c r="K191" i="1" s="1"/>
  <c r="K192" i="1" s="1"/>
  <c r="K193" i="1" s="1"/>
  <c r="K194" i="1" s="1"/>
  <c r="K195" i="1" s="1"/>
  <c r="K196" i="1" s="1"/>
  <c r="K197" i="1" s="1"/>
  <c r="K198" i="1" s="1"/>
  <c r="K199" i="1" s="1"/>
  <c r="K200" i="1" s="1"/>
  <c r="K201" i="1" s="1"/>
  <c r="K202" i="1" s="1"/>
  <c r="K203" i="1" s="1"/>
  <c r="K204" i="1" s="1"/>
  <c r="K205" i="1" s="1"/>
  <c r="K206" i="1" s="1"/>
  <c r="K207" i="1" s="1"/>
  <c r="K208" i="1" s="1"/>
  <c r="K209" i="1" s="1"/>
  <c r="K210" i="1" s="1"/>
  <c r="K211" i="1" s="1"/>
  <c r="K212" i="1" s="1"/>
  <c r="K213" i="1" s="1"/>
  <c r="K214" i="1" s="1"/>
  <c r="K215" i="1" s="1"/>
  <c r="K216" i="1" s="1"/>
  <c r="K217" i="1" s="1"/>
  <c r="K218" i="1" s="1"/>
  <c r="K219" i="1" s="1"/>
  <c r="K220" i="1" s="1"/>
  <c r="K221" i="1" s="1"/>
  <c r="K222" i="1" s="1"/>
  <c r="K223" i="1" s="1"/>
  <c r="K224" i="1" s="1"/>
  <c r="K225" i="1" s="1"/>
  <c r="K226" i="1" s="1"/>
  <c r="K227" i="1" s="1"/>
  <c r="K228" i="1" s="1"/>
  <c r="K229" i="1" s="1"/>
  <c r="K230" i="1" s="1"/>
  <c r="K231" i="1" s="1"/>
  <c r="K232" i="1" s="1"/>
  <c r="K233" i="1" s="1"/>
  <c r="K234" i="1" s="1"/>
  <c r="K235" i="1" s="1"/>
  <c r="K236" i="1" s="1"/>
  <c r="K237" i="1" s="1"/>
  <c r="K238" i="1" s="1"/>
  <c r="K239" i="1" s="1"/>
  <c r="K240" i="1" s="1"/>
  <c r="K241" i="1" s="1"/>
  <c r="K242" i="1" s="1"/>
  <c r="K243" i="1" s="1"/>
  <c r="K244" i="1" s="1"/>
  <c r="K245" i="1" s="1"/>
  <c r="K246" i="1" s="1"/>
  <c r="K247" i="1" s="1"/>
  <c r="K248" i="1" s="1"/>
  <c r="K249" i="1" s="1"/>
  <c r="K250" i="1" s="1"/>
  <c r="K251" i="1" s="1"/>
  <c r="K252" i="1" s="1"/>
  <c r="K253" i="1" s="1"/>
  <c r="K254" i="1" s="1"/>
  <c r="K255" i="1" s="1"/>
  <c r="K256" i="1" s="1"/>
  <c r="K257" i="1" s="1"/>
  <c r="K258" i="1" s="1"/>
  <c r="K259" i="1" s="1"/>
  <c r="K260" i="1" s="1"/>
  <c r="K261" i="1" s="1"/>
  <c r="K262" i="1" s="1"/>
  <c r="K263" i="1" s="1"/>
  <c r="K264" i="1" s="1"/>
  <c r="K265" i="1" s="1"/>
  <c r="K266" i="1" s="1"/>
  <c r="K267" i="1" s="1"/>
  <c r="K268" i="1" s="1"/>
  <c r="K269" i="1" s="1"/>
  <c r="K270" i="1" s="1"/>
  <c r="K271" i="1" s="1"/>
  <c r="K272" i="1" s="1"/>
  <c r="K273" i="1" s="1"/>
  <c r="K274" i="1" s="1"/>
  <c r="K275" i="1" s="1"/>
  <c r="K276" i="1" s="1"/>
  <c r="K277" i="1" s="1"/>
  <c r="K278" i="1" s="1"/>
  <c r="K279" i="1" s="1"/>
  <c r="K280" i="1" s="1"/>
  <c r="K281" i="1" s="1"/>
  <c r="K282" i="1" s="1"/>
  <c r="K283" i="1" s="1"/>
  <c r="K284" i="1" s="1"/>
  <c r="K285" i="1" s="1"/>
  <c r="K286" i="1" s="1"/>
  <c r="K287" i="1" s="1"/>
  <c r="K288" i="1" s="1"/>
  <c r="K289" i="1" s="1"/>
  <c r="K290" i="1" s="1"/>
  <c r="K291" i="1" s="1"/>
  <c r="K292" i="1" s="1"/>
  <c r="K293" i="1" s="1"/>
  <c r="K294" i="1" s="1"/>
  <c r="K295" i="1" s="1"/>
  <c r="K296" i="1" s="1"/>
  <c r="K297" i="1" s="1"/>
  <c r="K298" i="1" s="1"/>
  <c r="K299" i="1" s="1"/>
  <c r="K300" i="1" s="1"/>
  <c r="K301" i="1" s="1"/>
  <c r="K302" i="1" s="1"/>
  <c r="K303" i="1" s="1"/>
  <c r="K304" i="1" s="1"/>
  <c r="K305" i="1" s="1"/>
  <c r="K306" i="1" s="1"/>
  <c r="K307" i="1" s="1"/>
  <c r="K308" i="1" s="1"/>
  <c r="K309" i="1" s="1"/>
  <c r="K310" i="1" s="1"/>
  <c r="K311" i="1" s="1"/>
  <c r="K312" i="1" s="1"/>
  <c r="K313" i="1" s="1"/>
  <c r="K314" i="1" s="1"/>
  <c r="K315" i="1" s="1"/>
  <c r="K316" i="1" s="1"/>
  <c r="K317" i="1" s="1"/>
  <c r="K318" i="1" s="1"/>
  <c r="K319" i="1" s="1"/>
  <c r="K320" i="1" s="1"/>
  <c r="K321" i="1" s="1"/>
  <c r="K322" i="1" s="1"/>
  <c r="K323" i="1" s="1"/>
  <c r="K324" i="1" s="1"/>
  <c r="K325" i="1" s="1"/>
  <c r="K326" i="1" s="1"/>
  <c r="K327" i="1" s="1"/>
  <c r="K328" i="1" s="1"/>
  <c r="K329" i="1" s="1"/>
  <c r="K330" i="1" s="1"/>
  <c r="K331" i="1" s="1"/>
  <c r="K332" i="1" s="1"/>
  <c r="K333" i="1" s="1"/>
  <c r="K334" i="1" s="1"/>
  <c r="K335" i="1" s="1"/>
  <c r="K336" i="1" s="1"/>
  <c r="K337" i="1" s="1"/>
  <c r="K338" i="1" s="1"/>
  <c r="K339" i="1" s="1"/>
  <c r="K340" i="1" s="1"/>
  <c r="K341" i="1" s="1"/>
  <c r="K342" i="1" s="1"/>
  <c r="K343" i="1" s="1"/>
  <c r="K344" i="1" s="1"/>
  <c r="K345" i="1" s="1"/>
  <c r="K346" i="1" s="1"/>
  <c r="K347" i="1" s="1"/>
  <c r="K348" i="1" s="1"/>
  <c r="K349" i="1" s="1"/>
  <c r="K350" i="1" s="1"/>
  <c r="K351" i="1" s="1"/>
  <c r="K352" i="1" s="1"/>
  <c r="K353" i="1" s="1"/>
  <c r="K354" i="1" s="1"/>
  <c r="K355" i="1" s="1"/>
  <c r="K356" i="1" s="1"/>
  <c r="K357" i="1" s="1"/>
  <c r="K358" i="1" s="1"/>
  <c r="K359" i="1" s="1"/>
  <c r="K360" i="1" s="1"/>
  <c r="K361" i="1" s="1"/>
  <c r="K362" i="1" s="1"/>
  <c r="K363" i="1" s="1"/>
  <c r="K364" i="1" s="1"/>
  <c r="K365" i="1" s="1"/>
  <c r="K366" i="1" s="1"/>
  <c r="K367" i="1" s="1"/>
  <c r="K368" i="1" s="1"/>
  <c r="K369" i="1" s="1"/>
  <c r="K370" i="1" s="1"/>
  <c r="K371" i="1" s="1"/>
  <c r="K372" i="1" s="1"/>
  <c r="K373" i="1" s="1"/>
  <c r="K374" i="1" s="1"/>
  <c r="K375" i="1" s="1"/>
  <c r="K376" i="1" s="1"/>
  <c r="K377" i="1" s="1"/>
  <c r="K378" i="1" s="1"/>
  <c r="K379" i="1" s="1"/>
  <c r="K380" i="1" s="1"/>
  <c r="K381" i="1" s="1"/>
  <c r="K382" i="1" s="1"/>
  <c r="K383" i="1" s="1"/>
  <c r="K384" i="1" s="1"/>
  <c r="K385" i="1" s="1"/>
  <c r="K386" i="1" s="1"/>
  <c r="K387" i="1" s="1"/>
  <c r="K388" i="1" s="1"/>
  <c r="K389" i="1" s="1"/>
  <c r="K390" i="1" s="1"/>
  <c r="K391" i="1" s="1"/>
  <c r="K392" i="1" s="1"/>
  <c r="K393" i="1" s="1"/>
  <c r="K394" i="1" s="1"/>
  <c r="K395" i="1" s="1"/>
  <c r="K396" i="1" s="1"/>
  <c r="K397" i="1" s="1"/>
  <c r="K398" i="1" s="1"/>
  <c r="K399" i="1" s="1"/>
  <c r="K400" i="1" s="1"/>
  <c r="K401" i="1" s="1"/>
  <c r="K402" i="1" s="1"/>
  <c r="K403" i="1" s="1"/>
  <c r="K404" i="1" s="1"/>
  <c r="K405" i="1" s="1"/>
  <c r="K406" i="1" s="1"/>
  <c r="K407" i="1" s="1"/>
  <c r="K408" i="1" s="1"/>
  <c r="K409" i="1" s="1"/>
  <c r="K410" i="1" s="1"/>
  <c r="K411" i="1" s="1"/>
  <c r="K412" i="1" s="1"/>
  <c r="K413" i="1" s="1"/>
  <c r="K414" i="1" s="1"/>
  <c r="K415" i="1" s="1"/>
  <c r="K416" i="1" s="1"/>
  <c r="K417" i="1" s="1"/>
  <c r="K418" i="1" s="1"/>
  <c r="K419" i="1" s="1"/>
  <c r="K420" i="1" s="1"/>
  <c r="K421" i="1" s="1"/>
  <c r="K422" i="1" s="1"/>
  <c r="K423" i="1" s="1"/>
  <c r="K424" i="1" s="1"/>
  <c r="K425" i="1" s="1"/>
  <c r="K426" i="1" s="1"/>
  <c r="K427" i="1" s="1"/>
  <c r="K428" i="1" s="1"/>
  <c r="K429" i="1" s="1"/>
  <c r="K430" i="1" s="1"/>
  <c r="K431" i="1" s="1"/>
  <c r="K432" i="1" s="1"/>
  <c r="K433" i="1" s="1"/>
  <c r="K434" i="1" s="1"/>
  <c r="K435" i="1" s="1"/>
  <c r="K436" i="1" s="1"/>
  <c r="K437" i="1" s="1"/>
  <c r="K438" i="1" s="1"/>
  <c r="K439" i="1" s="1"/>
  <c r="K440" i="1" s="1"/>
  <c r="K441" i="1" s="1"/>
  <c r="K442" i="1" s="1"/>
  <c r="K443" i="1" s="1"/>
  <c r="K444" i="1" s="1"/>
  <c r="K445" i="1" s="1"/>
  <c r="K446" i="1" s="1"/>
  <c r="K447" i="1" s="1"/>
  <c r="K448" i="1" s="1"/>
  <c r="K449" i="1" s="1"/>
  <c r="K450" i="1" s="1"/>
  <c r="K451" i="1" s="1"/>
  <c r="K452" i="1" s="1"/>
  <c r="K453" i="1" s="1"/>
  <c r="K454" i="1" s="1"/>
  <c r="K455" i="1" s="1"/>
  <c r="K456" i="1" s="1"/>
  <c r="K457" i="1" s="1"/>
  <c r="K458" i="1" s="1"/>
  <c r="K459" i="1" s="1"/>
  <c r="K460" i="1" s="1"/>
  <c r="K461" i="1" s="1"/>
  <c r="K462" i="1" s="1"/>
  <c r="K463" i="1" s="1"/>
  <c r="K464" i="1" s="1"/>
  <c r="K465" i="1" s="1"/>
  <c r="K466" i="1" s="1"/>
  <c r="K467" i="1" s="1"/>
  <c r="K468" i="1" s="1"/>
  <c r="K469" i="1" s="1"/>
  <c r="K470" i="1" s="1"/>
  <c r="K471" i="1" s="1"/>
  <c r="K472" i="1" s="1"/>
  <c r="K473" i="1" s="1"/>
  <c r="K474" i="1" s="1"/>
  <c r="K475" i="1" s="1"/>
  <c r="K476" i="1" s="1"/>
  <c r="K477" i="1" s="1"/>
  <c r="K478" i="1" s="1"/>
  <c r="K479" i="1" s="1"/>
  <c r="K480" i="1" s="1"/>
  <c r="K481" i="1" s="1"/>
  <c r="K482" i="1" s="1"/>
  <c r="K483" i="1" s="1"/>
  <c r="K484" i="1" s="1"/>
  <c r="K485" i="1" s="1"/>
  <c r="K486" i="1" s="1"/>
  <c r="K487" i="1" s="1"/>
  <c r="K488" i="1" s="1"/>
  <c r="K489" i="1" s="1"/>
  <c r="K490" i="1" s="1"/>
  <c r="K491" i="1" s="1"/>
  <c r="K492" i="1" s="1"/>
  <c r="K493" i="1" s="1"/>
  <c r="K494" i="1" s="1"/>
  <c r="K495" i="1" s="1"/>
  <c r="K496" i="1" s="1"/>
  <c r="K497" i="1" s="1"/>
  <c r="K498" i="1" s="1"/>
  <c r="K499" i="1" s="1"/>
  <c r="K500" i="1" s="1"/>
  <c r="K501" i="1" s="1"/>
  <c r="K502" i="1" s="1"/>
  <c r="K503" i="1" s="1"/>
  <c r="K504" i="1" s="1"/>
  <c r="K505" i="1" s="1"/>
  <c r="K506" i="1" s="1"/>
  <c r="K507" i="1" s="1"/>
  <c r="K508" i="1" s="1"/>
  <c r="K509" i="1" s="1"/>
  <c r="K510" i="1" s="1"/>
  <c r="K511" i="1" s="1"/>
  <c r="K512" i="1" s="1"/>
  <c r="K513" i="1" s="1"/>
  <c r="K514" i="1" s="1"/>
  <c r="K515" i="1" s="1"/>
  <c r="K516" i="1" s="1"/>
  <c r="K517" i="1" s="1"/>
  <c r="K518" i="1" s="1"/>
  <c r="K519" i="1" s="1"/>
  <c r="K520" i="1" s="1"/>
  <c r="K521" i="1" s="1"/>
  <c r="K522" i="1" s="1"/>
  <c r="K523" i="1" s="1"/>
  <c r="K524" i="1" s="1"/>
  <c r="K525" i="1" s="1"/>
  <c r="K526" i="1" s="1"/>
  <c r="K527" i="1" s="1"/>
  <c r="K528" i="1" s="1"/>
  <c r="K529" i="1" s="1"/>
  <c r="K530" i="1" s="1"/>
  <c r="K531" i="1" s="1"/>
  <c r="K532" i="1" s="1"/>
  <c r="K533" i="1" s="1"/>
  <c r="K534" i="1" s="1"/>
  <c r="K535" i="1" s="1"/>
  <c r="K536" i="1" s="1"/>
  <c r="K537" i="1" s="1"/>
  <c r="K538" i="1" s="1"/>
  <c r="K539" i="1" s="1"/>
  <c r="K540" i="1" s="1"/>
  <c r="K541" i="1" s="1"/>
  <c r="K542" i="1" s="1"/>
  <c r="K543" i="1" s="1"/>
  <c r="K544" i="1" s="1"/>
  <c r="K545" i="1" s="1"/>
  <c r="K546" i="1" s="1"/>
  <c r="K547" i="1" s="1"/>
  <c r="K548" i="1" s="1"/>
  <c r="K549" i="1" s="1"/>
  <c r="K550" i="1" s="1"/>
  <c r="K551" i="1" s="1"/>
  <c r="K552" i="1" s="1"/>
  <c r="K553" i="1" s="1"/>
  <c r="K554" i="1" s="1"/>
  <c r="K555" i="1" s="1"/>
  <c r="K556" i="1" s="1"/>
  <c r="K557" i="1" s="1"/>
  <c r="K558" i="1" s="1"/>
  <c r="K559" i="1" s="1"/>
  <c r="K560" i="1" s="1"/>
  <c r="K561" i="1" s="1"/>
  <c r="K562" i="1" s="1"/>
  <c r="K563" i="1" s="1"/>
  <c r="K564" i="1" s="1"/>
  <c r="K565" i="1" s="1"/>
  <c r="K566" i="1" s="1"/>
  <c r="K567" i="1" s="1"/>
  <c r="K568" i="1" s="1"/>
  <c r="K569" i="1" s="1"/>
  <c r="K570" i="1" s="1"/>
  <c r="K571" i="1" s="1"/>
  <c r="K572" i="1" s="1"/>
  <c r="K573" i="1" s="1"/>
  <c r="K574" i="1" s="1"/>
  <c r="K575" i="1" s="1"/>
  <c r="K576" i="1" s="1"/>
  <c r="K577" i="1" s="1"/>
  <c r="K578" i="1" s="1"/>
  <c r="K579" i="1" s="1"/>
  <c r="K580" i="1" s="1"/>
  <c r="K581" i="1" s="1"/>
  <c r="K582" i="1" s="1"/>
  <c r="K583" i="1" s="1"/>
  <c r="K584" i="1" s="1"/>
  <c r="K585" i="1" s="1"/>
  <c r="K586" i="1" s="1"/>
  <c r="K587" i="1" s="1"/>
  <c r="K588" i="1" s="1"/>
  <c r="K589" i="1" s="1"/>
  <c r="K590" i="1" s="1"/>
  <c r="K591" i="1" s="1"/>
  <c r="K592" i="1" s="1"/>
  <c r="K593" i="1" s="1"/>
  <c r="K594" i="1" s="1"/>
  <c r="K595" i="1" s="1"/>
  <c r="K596" i="1" s="1"/>
  <c r="K597" i="1" s="1"/>
  <c r="K598" i="1" s="1"/>
  <c r="K599" i="1" s="1"/>
  <c r="K600" i="1" s="1"/>
  <c r="K601" i="1" s="1"/>
  <c r="K602" i="1" s="1"/>
  <c r="K603" i="1" s="1"/>
  <c r="K32" i="1"/>
  <c r="M6" i="1"/>
  <c r="N5" i="1"/>
  <c r="L51" i="1"/>
  <c r="L52" i="1" l="1"/>
  <c r="N6" i="1"/>
  <c r="M7" i="1"/>
  <c r="M8" i="1" l="1"/>
  <c r="N7" i="1"/>
  <c r="L53" i="1"/>
  <c r="L54" i="1" l="1"/>
  <c r="M9" i="1"/>
  <c r="N8" i="1"/>
  <c r="L55" i="1" l="1"/>
  <c r="M10" i="1"/>
  <c r="N9" i="1"/>
  <c r="M11" i="1" l="1"/>
  <c r="N10" i="1"/>
  <c r="L56" i="1"/>
  <c r="L57" i="1" l="1"/>
  <c r="M12" i="1"/>
  <c r="N11" i="1"/>
  <c r="L58" i="1" l="1"/>
  <c r="N12" i="1"/>
  <c r="M13" i="1"/>
  <c r="N13" i="1" l="1"/>
  <c r="M14" i="1"/>
  <c r="L59" i="1"/>
  <c r="M15" i="1" l="1"/>
  <c r="N14" i="1"/>
  <c r="L60" i="1"/>
  <c r="M16" i="1" l="1"/>
  <c r="N15" i="1"/>
  <c r="L61" i="1"/>
  <c r="M17" i="1" l="1"/>
  <c r="N16" i="1"/>
  <c r="L62" i="1"/>
  <c r="N17" i="1" l="1"/>
  <c r="M18" i="1"/>
  <c r="L63" i="1"/>
  <c r="N18" i="1" l="1"/>
  <c r="M19" i="1"/>
  <c r="L64" i="1"/>
  <c r="N19" i="1" l="1"/>
  <c r="M20" i="1"/>
  <c r="L65" i="1"/>
  <c r="N20" i="1" l="1"/>
  <c r="M21" i="1"/>
  <c r="L66" i="1"/>
  <c r="M22" i="1" l="1"/>
  <c r="N21" i="1"/>
  <c r="L67" i="1"/>
  <c r="N22" i="1" l="1"/>
  <c r="M23" i="1"/>
  <c r="L68" i="1"/>
  <c r="M24" i="1" l="1"/>
  <c r="N23" i="1"/>
  <c r="L69" i="1"/>
  <c r="N24" i="1" l="1"/>
  <c r="M25" i="1"/>
  <c r="L70" i="1"/>
  <c r="M26" i="1" l="1"/>
  <c r="N25" i="1"/>
  <c r="L71" i="1"/>
  <c r="M27" i="1" l="1"/>
  <c r="N26" i="1"/>
  <c r="L72" i="1"/>
  <c r="N27" i="1" l="1"/>
  <c r="M28" i="1"/>
  <c r="L73" i="1"/>
  <c r="M29" i="1" l="1"/>
  <c r="N28" i="1"/>
  <c r="L74" i="1"/>
  <c r="M30" i="1" l="1"/>
  <c r="N29" i="1"/>
  <c r="L75" i="1"/>
  <c r="N30" i="1" l="1"/>
  <c r="M31" i="1"/>
  <c r="L76" i="1"/>
  <c r="N31" i="1" l="1"/>
  <c r="M32" i="1"/>
  <c r="L77" i="1"/>
  <c r="M33" i="1" l="1"/>
  <c r="N32" i="1"/>
  <c r="L78" i="1"/>
  <c r="M34" i="1" l="1"/>
  <c r="N33" i="1"/>
  <c r="L79" i="1"/>
  <c r="M35" i="1" l="1"/>
  <c r="N34" i="1"/>
  <c r="L80" i="1"/>
  <c r="M36" i="1" l="1"/>
  <c r="N35" i="1"/>
  <c r="L81" i="1"/>
  <c r="M37" i="1" l="1"/>
  <c r="N36" i="1"/>
  <c r="L82" i="1"/>
  <c r="M38" i="1" l="1"/>
  <c r="N37" i="1"/>
  <c r="L83" i="1"/>
  <c r="M39" i="1" l="1"/>
  <c r="N38" i="1"/>
  <c r="L84" i="1"/>
  <c r="N39" i="1" l="1"/>
  <c r="M40" i="1"/>
  <c r="L85" i="1"/>
  <c r="M41" i="1" l="1"/>
  <c r="N40" i="1"/>
  <c r="L86" i="1"/>
  <c r="N41" i="1" l="1"/>
  <c r="M42" i="1"/>
  <c r="L87" i="1"/>
  <c r="M43" i="1" l="1"/>
  <c r="N42" i="1"/>
  <c r="L88" i="1"/>
  <c r="M44" i="1" l="1"/>
  <c r="N43" i="1"/>
  <c r="L89" i="1"/>
  <c r="M45" i="1" l="1"/>
  <c r="N44" i="1"/>
  <c r="L90" i="1"/>
  <c r="M46" i="1" l="1"/>
  <c r="N45" i="1"/>
  <c r="L91" i="1"/>
  <c r="M47" i="1" l="1"/>
  <c r="N46" i="1"/>
  <c r="L92" i="1"/>
  <c r="M48" i="1" l="1"/>
  <c r="N47" i="1"/>
  <c r="L93" i="1"/>
  <c r="M49" i="1" l="1"/>
  <c r="N48" i="1"/>
  <c r="L94" i="1"/>
  <c r="M50" i="1" l="1"/>
  <c r="N49" i="1"/>
  <c r="L95" i="1"/>
  <c r="M51" i="1" l="1"/>
  <c r="N50" i="1"/>
  <c r="L96" i="1"/>
  <c r="M52" i="1" l="1"/>
  <c r="N51" i="1"/>
  <c r="L97" i="1"/>
  <c r="M53" i="1" l="1"/>
  <c r="N52" i="1"/>
  <c r="L98" i="1"/>
  <c r="M54" i="1" l="1"/>
  <c r="N53" i="1"/>
  <c r="L99" i="1"/>
  <c r="M55" i="1" l="1"/>
  <c r="N54" i="1"/>
  <c r="L100" i="1"/>
  <c r="N55" i="1" l="1"/>
  <c r="M56" i="1"/>
  <c r="L101" i="1"/>
  <c r="M57" i="1" l="1"/>
  <c r="N56" i="1"/>
  <c r="L102" i="1"/>
  <c r="M58" i="1" l="1"/>
  <c r="N57" i="1"/>
  <c r="L103" i="1"/>
  <c r="M59" i="1" l="1"/>
  <c r="N58" i="1"/>
  <c r="L104" i="1"/>
  <c r="M60" i="1" l="1"/>
  <c r="N59" i="1"/>
  <c r="L105" i="1"/>
  <c r="M61" i="1" l="1"/>
  <c r="N60" i="1"/>
  <c r="L106" i="1"/>
  <c r="M62" i="1" l="1"/>
  <c r="N61" i="1"/>
  <c r="L107" i="1"/>
  <c r="M63" i="1" l="1"/>
  <c r="N62" i="1"/>
  <c r="L108" i="1"/>
  <c r="M64" i="1" l="1"/>
  <c r="N63" i="1"/>
  <c r="L109" i="1"/>
  <c r="M65" i="1" l="1"/>
  <c r="N64" i="1"/>
  <c r="L110" i="1"/>
  <c r="M66" i="1" l="1"/>
  <c r="N65" i="1"/>
  <c r="L111" i="1"/>
  <c r="M67" i="1" l="1"/>
  <c r="N66" i="1"/>
  <c r="L112" i="1"/>
  <c r="M68" i="1" l="1"/>
  <c r="N67" i="1"/>
  <c r="L113" i="1"/>
  <c r="M69" i="1" l="1"/>
  <c r="N68" i="1"/>
  <c r="L114" i="1"/>
  <c r="M70" i="1" l="1"/>
  <c r="N69" i="1"/>
  <c r="L115" i="1"/>
  <c r="M71" i="1" l="1"/>
  <c r="N70" i="1"/>
  <c r="L116" i="1"/>
  <c r="M72" i="1" l="1"/>
  <c r="N71" i="1"/>
  <c r="L117" i="1"/>
  <c r="M73" i="1" l="1"/>
  <c r="N72" i="1"/>
  <c r="L118" i="1"/>
  <c r="M74" i="1" l="1"/>
  <c r="N73" i="1"/>
  <c r="L119" i="1"/>
  <c r="M75" i="1" l="1"/>
  <c r="N74" i="1"/>
  <c r="L120" i="1"/>
  <c r="M76" i="1" l="1"/>
  <c r="N75" i="1"/>
  <c r="L121" i="1"/>
  <c r="M77" i="1" l="1"/>
  <c r="N76" i="1"/>
  <c r="L122" i="1"/>
  <c r="M78" i="1" l="1"/>
  <c r="N77" i="1"/>
  <c r="L123" i="1"/>
  <c r="M79" i="1" l="1"/>
  <c r="N78" i="1"/>
  <c r="L124" i="1"/>
  <c r="M80" i="1" l="1"/>
  <c r="N79" i="1"/>
  <c r="L125" i="1"/>
  <c r="M81" i="1" l="1"/>
  <c r="N80" i="1"/>
  <c r="L126" i="1"/>
  <c r="M82" i="1" l="1"/>
  <c r="N81" i="1"/>
  <c r="L127" i="1"/>
  <c r="M83" i="1" l="1"/>
  <c r="N82" i="1"/>
  <c r="L128" i="1"/>
  <c r="M84" i="1" l="1"/>
  <c r="N83" i="1"/>
  <c r="L129" i="1"/>
  <c r="M85" i="1" l="1"/>
  <c r="N84" i="1"/>
  <c r="L130" i="1"/>
  <c r="M86" i="1" l="1"/>
  <c r="N85" i="1"/>
  <c r="L131" i="1"/>
  <c r="M87" i="1" l="1"/>
  <c r="N86" i="1"/>
  <c r="L132" i="1"/>
  <c r="M88" i="1" l="1"/>
  <c r="N87" i="1"/>
  <c r="L133" i="1"/>
  <c r="M89" i="1" l="1"/>
  <c r="N88" i="1"/>
  <c r="L134" i="1"/>
  <c r="M90" i="1" l="1"/>
  <c r="N89" i="1"/>
  <c r="L135" i="1"/>
  <c r="M91" i="1" l="1"/>
  <c r="N90" i="1"/>
  <c r="L136" i="1"/>
  <c r="M92" i="1" l="1"/>
  <c r="N91" i="1"/>
  <c r="L137" i="1"/>
  <c r="M93" i="1" l="1"/>
  <c r="N92" i="1"/>
  <c r="L138" i="1"/>
  <c r="M94" i="1" l="1"/>
  <c r="N93" i="1"/>
  <c r="L139" i="1"/>
  <c r="M95" i="1" l="1"/>
  <c r="N94" i="1"/>
  <c r="L140" i="1"/>
  <c r="M96" i="1" l="1"/>
  <c r="N95" i="1"/>
  <c r="L141" i="1"/>
  <c r="M97" i="1" l="1"/>
  <c r="N96" i="1"/>
  <c r="L142" i="1"/>
  <c r="M98" i="1" l="1"/>
  <c r="N97" i="1"/>
  <c r="L143" i="1"/>
  <c r="M99" i="1" l="1"/>
  <c r="N98" i="1"/>
  <c r="L144" i="1"/>
  <c r="M100" i="1" l="1"/>
  <c r="N99" i="1"/>
  <c r="L145" i="1"/>
  <c r="M101" i="1" l="1"/>
  <c r="N100" i="1"/>
  <c r="L146" i="1"/>
  <c r="M102" i="1" l="1"/>
  <c r="N101" i="1"/>
  <c r="L147" i="1"/>
  <c r="M103" i="1" l="1"/>
  <c r="N102" i="1"/>
  <c r="L148" i="1"/>
  <c r="M104" i="1" l="1"/>
  <c r="N103" i="1"/>
  <c r="L149" i="1"/>
  <c r="M105" i="1" l="1"/>
  <c r="N104" i="1"/>
  <c r="L150" i="1"/>
  <c r="M106" i="1" l="1"/>
  <c r="N105" i="1"/>
  <c r="L151" i="1"/>
  <c r="M107" i="1" l="1"/>
  <c r="N106" i="1"/>
  <c r="L152" i="1"/>
  <c r="M108" i="1" l="1"/>
  <c r="N107" i="1"/>
  <c r="L153" i="1"/>
  <c r="M109" i="1" l="1"/>
  <c r="N108" i="1"/>
  <c r="L154" i="1"/>
  <c r="M110" i="1" l="1"/>
  <c r="N109" i="1"/>
  <c r="L155" i="1"/>
  <c r="M111" i="1" l="1"/>
  <c r="N110" i="1"/>
  <c r="L156" i="1"/>
  <c r="M112" i="1" l="1"/>
  <c r="N111" i="1"/>
  <c r="L157" i="1"/>
  <c r="M113" i="1" l="1"/>
  <c r="N112" i="1"/>
  <c r="L158" i="1"/>
  <c r="M114" i="1" l="1"/>
  <c r="N113" i="1"/>
  <c r="L159" i="1"/>
  <c r="M115" i="1" l="1"/>
  <c r="N114" i="1"/>
  <c r="L160" i="1"/>
  <c r="M116" i="1" l="1"/>
  <c r="N115" i="1"/>
  <c r="L161" i="1"/>
  <c r="M117" i="1" l="1"/>
  <c r="N116" i="1"/>
  <c r="L162" i="1"/>
  <c r="M118" i="1" l="1"/>
  <c r="N117" i="1"/>
  <c r="L163" i="1"/>
  <c r="M119" i="1" l="1"/>
  <c r="N118" i="1"/>
  <c r="L164" i="1"/>
  <c r="M120" i="1" l="1"/>
  <c r="N119" i="1"/>
  <c r="L165" i="1"/>
  <c r="M121" i="1" l="1"/>
  <c r="N120" i="1"/>
  <c r="L166" i="1"/>
  <c r="M122" i="1" l="1"/>
  <c r="N121" i="1"/>
  <c r="L167" i="1"/>
  <c r="M123" i="1" l="1"/>
  <c r="N122" i="1"/>
  <c r="L168" i="1"/>
  <c r="M124" i="1" l="1"/>
  <c r="N123" i="1"/>
  <c r="L169" i="1"/>
  <c r="M125" i="1" l="1"/>
  <c r="N124" i="1"/>
  <c r="L170" i="1"/>
  <c r="M126" i="1" l="1"/>
  <c r="N125" i="1"/>
  <c r="L171" i="1"/>
  <c r="M127" i="1" l="1"/>
  <c r="N126" i="1"/>
  <c r="L172" i="1"/>
  <c r="N127" i="1" l="1"/>
  <c r="M128" i="1"/>
  <c r="L173" i="1"/>
  <c r="M129" i="1" l="1"/>
  <c r="N128" i="1"/>
  <c r="L174" i="1"/>
  <c r="M130" i="1" l="1"/>
  <c r="N129" i="1"/>
  <c r="L175" i="1"/>
  <c r="M131" i="1" l="1"/>
  <c r="N130" i="1"/>
  <c r="L176" i="1"/>
  <c r="M132" i="1" l="1"/>
  <c r="N131" i="1"/>
  <c r="L177" i="1"/>
  <c r="M133" i="1" l="1"/>
  <c r="N132" i="1"/>
  <c r="L178" i="1"/>
  <c r="M134" i="1" l="1"/>
  <c r="N133" i="1"/>
  <c r="L179" i="1"/>
  <c r="N134" i="1" l="1"/>
  <c r="M135" i="1"/>
  <c r="L180" i="1"/>
  <c r="M136" i="1" l="1"/>
  <c r="N135" i="1"/>
  <c r="L181" i="1"/>
  <c r="M137" i="1" l="1"/>
  <c r="N136" i="1"/>
  <c r="L182" i="1"/>
  <c r="M138" i="1" l="1"/>
  <c r="N137" i="1"/>
  <c r="L183" i="1"/>
  <c r="M139" i="1" l="1"/>
  <c r="N138" i="1"/>
  <c r="L184" i="1"/>
  <c r="M140" i="1" l="1"/>
  <c r="N139" i="1"/>
  <c r="L185" i="1"/>
  <c r="M141" i="1" l="1"/>
  <c r="N140" i="1"/>
  <c r="L186" i="1"/>
  <c r="M142" i="1" l="1"/>
  <c r="N141" i="1"/>
  <c r="L187" i="1"/>
  <c r="M143" i="1" l="1"/>
  <c r="N142" i="1"/>
  <c r="L188" i="1"/>
  <c r="M144" i="1" l="1"/>
  <c r="N143" i="1"/>
  <c r="L189" i="1"/>
  <c r="N144" i="1" l="1"/>
  <c r="M145" i="1"/>
  <c r="L190" i="1"/>
  <c r="N145" i="1" l="1"/>
  <c r="M146" i="1"/>
  <c r="L191" i="1"/>
  <c r="N146" i="1" l="1"/>
  <c r="M147" i="1"/>
  <c r="L192" i="1"/>
  <c r="M148" i="1" l="1"/>
  <c r="N147" i="1"/>
  <c r="L193" i="1"/>
  <c r="M149" i="1" l="1"/>
  <c r="N148" i="1"/>
  <c r="L194" i="1"/>
  <c r="M150" i="1" l="1"/>
  <c r="N149" i="1"/>
  <c r="L195" i="1"/>
  <c r="M151" i="1" l="1"/>
  <c r="N150" i="1"/>
  <c r="L196" i="1"/>
  <c r="M152" i="1" l="1"/>
  <c r="N151" i="1"/>
  <c r="L197" i="1"/>
  <c r="M153" i="1" l="1"/>
  <c r="N152" i="1"/>
  <c r="L198" i="1"/>
  <c r="M154" i="1" l="1"/>
  <c r="N153" i="1"/>
  <c r="L199" i="1"/>
  <c r="M155" i="1" l="1"/>
  <c r="N154" i="1"/>
  <c r="L200" i="1"/>
  <c r="M156" i="1" l="1"/>
  <c r="N155" i="1"/>
  <c r="L201" i="1"/>
  <c r="M157" i="1" l="1"/>
  <c r="N156" i="1"/>
  <c r="L202" i="1"/>
  <c r="M158" i="1" l="1"/>
  <c r="N157" i="1"/>
  <c r="L203" i="1"/>
  <c r="M159" i="1" l="1"/>
  <c r="N158" i="1"/>
  <c r="L204" i="1"/>
  <c r="M160" i="1" l="1"/>
  <c r="N159" i="1"/>
  <c r="L205" i="1"/>
  <c r="M161" i="1" l="1"/>
  <c r="N160" i="1"/>
  <c r="L206" i="1"/>
  <c r="M162" i="1" l="1"/>
  <c r="N161" i="1"/>
  <c r="L207" i="1"/>
  <c r="M163" i="1" l="1"/>
  <c r="N162" i="1"/>
  <c r="L208" i="1"/>
  <c r="M164" i="1" l="1"/>
  <c r="N163" i="1"/>
  <c r="L209" i="1"/>
  <c r="M165" i="1" l="1"/>
  <c r="N164" i="1"/>
  <c r="L210" i="1"/>
  <c r="N165" i="1" l="1"/>
  <c r="M166" i="1"/>
  <c r="L211" i="1"/>
  <c r="M167" i="1" l="1"/>
  <c r="N166" i="1"/>
  <c r="L212" i="1"/>
  <c r="M168" i="1" l="1"/>
  <c r="N167" i="1"/>
  <c r="L213" i="1"/>
  <c r="M169" i="1" l="1"/>
  <c r="N168" i="1"/>
  <c r="L214" i="1"/>
  <c r="M170" i="1" l="1"/>
  <c r="N169" i="1"/>
  <c r="L215" i="1"/>
  <c r="M171" i="1" l="1"/>
  <c r="N170" i="1"/>
  <c r="L216" i="1"/>
  <c r="N171" i="1" l="1"/>
  <c r="M172" i="1"/>
  <c r="L217" i="1"/>
  <c r="M173" i="1" l="1"/>
  <c r="N172" i="1"/>
  <c r="L218" i="1"/>
  <c r="M174" i="1" l="1"/>
  <c r="N173" i="1"/>
  <c r="L219" i="1"/>
  <c r="N174" i="1" l="1"/>
  <c r="M175" i="1"/>
  <c r="L220" i="1"/>
  <c r="M176" i="1" l="1"/>
  <c r="N175" i="1"/>
  <c r="L221" i="1"/>
  <c r="N176" i="1" l="1"/>
  <c r="M177" i="1"/>
  <c r="L222" i="1"/>
  <c r="M178" i="1" l="1"/>
  <c r="N177" i="1"/>
  <c r="L223" i="1"/>
  <c r="N178" i="1" l="1"/>
  <c r="M179" i="1"/>
  <c r="L224" i="1"/>
  <c r="M180" i="1" l="1"/>
  <c r="N179" i="1"/>
  <c r="L225" i="1"/>
  <c r="N180" i="1" l="1"/>
  <c r="M181" i="1"/>
  <c r="L226" i="1"/>
  <c r="M182" i="1" l="1"/>
  <c r="N181" i="1"/>
  <c r="L227" i="1"/>
  <c r="M183" i="1" l="1"/>
  <c r="N182" i="1"/>
  <c r="L228" i="1"/>
  <c r="M184" i="1" l="1"/>
  <c r="N183" i="1"/>
  <c r="L229" i="1"/>
  <c r="M185" i="1" l="1"/>
  <c r="N184" i="1"/>
  <c r="L230" i="1"/>
  <c r="M186" i="1" l="1"/>
  <c r="N185" i="1"/>
  <c r="L231" i="1"/>
  <c r="N186" i="1" l="1"/>
  <c r="M187" i="1"/>
  <c r="L232" i="1"/>
  <c r="M188" i="1" l="1"/>
  <c r="N187" i="1"/>
  <c r="L233" i="1"/>
  <c r="N188" i="1" l="1"/>
  <c r="M189" i="1"/>
  <c r="L234" i="1"/>
  <c r="M190" i="1" l="1"/>
  <c r="N189" i="1"/>
  <c r="L235" i="1"/>
  <c r="M191" i="1" l="1"/>
  <c r="N190" i="1"/>
  <c r="L236" i="1"/>
  <c r="M192" i="1" l="1"/>
  <c r="N191" i="1"/>
  <c r="L237" i="1"/>
  <c r="N192" i="1" l="1"/>
  <c r="M193" i="1"/>
  <c r="L238" i="1"/>
  <c r="N193" i="1" l="1"/>
  <c r="M194" i="1"/>
  <c r="L239" i="1"/>
  <c r="N194" i="1" l="1"/>
  <c r="M195" i="1"/>
  <c r="L240" i="1"/>
  <c r="N195" i="1" l="1"/>
  <c r="M196" i="1"/>
  <c r="L241" i="1"/>
  <c r="M197" i="1" l="1"/>
  <c r="N196" i="1"/>
  <c r="L242" i="1"/>
  <c r="M198" i="1" l="1"/>
  <c r="N197" i="1"/>
  <c r="L243" i="1"/>
  <c r="M199" i="1" l="1"/>
  <c r="N198" i="1"/>
  <c r="L244" i="1"/>
  <c r="M200" i="1" l="1"/>
  <c r="N199" i="1"/>
  <c r="L245" i="1"/>
  <c r="M201" i="1" l="1"/>
  <c r="N200" i="1"/>
  <c r="L246" i="1"/>
  <c r="N201" i="1" l="1"/>
  <c r="M202" i="1"/>
  <c r="L247" i="1"/>
  <c r="M203" i="1" l="1"/>
  <c r="N202" i="1"/>
  <c r="L248" i="1"/>
  <c r="N203" i="1" l="1"/>
  <c r="M204" i="1"/>
  <c r="L249" i="1"/>
  <c r="M205" i="1" l="1"/>
  <c r="N204" i="1"/>
  <c r="L250" i="1"/>
  <c r="M206" i="1" l="1"/>
  <c r="N205" i="1"/>
  <c r="L251" i="1"/>
  <c r="M207" i="1" l="1"/>
  <c r="N206" i="1"/>
  <c r="L252" i="1"/>
  <c r="M208" i="1" l="1"/>
  <c r="N207" i="1"/>
  <c r="L253" i="1"/>
  <c r="M209" i="1" l="1"/>
  <c r="N208" i="1"/>
  <c r="L254" i="1"/>
  <c r="N209" i="1" l="1"/>
  <c r="M210" i="1"/>
  <c r="L255" i="1"/>
  <c r="M211" i="1" l="1"/>
  <c r="N210" i="1"/>
  <c r="L256" i="1"/>
  <c r="M212" i="1" l="1"/>
  <c r="N211" i="1"/>
  <c r="L257" i="1"/>
  <c r="M213" i="1" l="1"/>
  <c r="N212" i="1"/>
  <c r="L258" i="1"/>
  <c r="M214" i="1" l="1"/>
  <c r="N213" i="1"/>
  <c r="L259" i="1"/>
  <c r="M215" i="1" l="1"/>
  <c r="N214" i="1"/>
  <c r="L260" i="1"/>
  <c r="M216" i="1" l="1"/>
  <c r="N215" i="1"/>
  <c r="L261" i="1"/>
  <c r="N216" i="1" l="1"/>
  <c r="M217" i="1"/>
  <c r="L262" i="1"/>
  <c r="M218" i="1" l="1"/>
  <c r="N217" i="1"/>
  <c r="L263" i="1"/>
  <c r="M219" i="1" l="1"/>
  <c r="N218" i="1"/>
  <c r="L264" i="1"/>
  <c r="M220" i="1" l="1"/>
  <c r="N219" i="1"/>
  <c r="L265" i="1"/>
  <c r="N220" i="1" l="1"/>
  <c r="M221" i="1"/>
  <c r="L266" i="1"/>
  <c r="M222" i="1" l="1"/>
  <c r="N221" i="1"/>
  <c r="L267" i="1"/>
  <c r="M223" i="1" l="1"/>
  <c r="N222" i="1"/>
  <c r="L268" i="1"/>
  <c r="M224" i="1" l="1"/>
  <c r="N223" i="1"/>
  <c r="L269" i="1"/>
  <c r="M225" i="1" l="1"/>
  <c r="N224" i="1"/>
  <c r="L270" i="1"/>
  <c r="M226" i="1" l="1"/>
  <c r="N225" i="1"/>
  <c r="L271" i="1"/>
  <c r="M227" i="1" l="1"/>
  <c r="N226" i="1"/>
  <c r="L272" i="1"/>
  <c r="M228" i="1" l="1"/>
  <c r="N227" i="1"/>
  <c r="L273" i="1"/>
  <c r="M229" i="1" l="1"/>
  <c r="N228" i="1"/>
  <c r="L274" i="1"/>
  <c r="M230" i="1" l="1"/>
  <c r="N229" i="1"/>
  <c r="L275" i="1"/>
  <c r="M231" i="1" l="1"/>
  <c r="N230" i="1"/>
  <c r="L276" i="1"/>
  <c r="M232" i="1" l="1"/>
  <c r="N231" i="1"/>
  <c r="L277" i="1"/>
  <c r="M233" i="1" l="1"/>
  <c r="N232" i="1"/>
  <c r="L278" i="1"/>
  <c r="M234" i="1" l="1"/>
  <c r="N233" i="1"/>
  <c r="L279" i="1"/>
  <c r="M235" i="1" l="1"/>
  <c r="N234" i="1"/>
  <c r="L280" i="1"/>
  <c r="M236" i="1" l="1"/>
  <c r="N235" i="1"/>
  <c r="L281" i="1"/>
  <c r="N236" i="1" l="1"/>
  <c r="M237" i="1"/>
  <c r="L282" i="1"/>
  <c r="N237" i="1" l="1"/>
  <c r="M238" i="1"/>
  <c r="L283" i="1"/>
  <c r="M239" i="1" l="1"/>
  <c r="N238" i="1"/>
  <c r="L284" i="1"/>
  <c r="M240" i="1" l="1"/>
  <c r="N239" i="1"/>
  <c r="L285" i="1"/>
  <c r="M241" i="1" l="1"/>
  <c r="N240" i="1"/>
  <c r="L286" i="1"/>
  <c r="M242" i="1" l="1"/>
  <c r="N241" i="1"/>
  <c r="L287" i="1"/>
  <c r="M243" i="1" l="1"/>
  <c r="N242" i="1"/>
  <c r="L288" i="1"/>
  <c r="M244" i="1" l="1"/>
  <c r="N243" i="1"/>
  <c r="L289" i="1"/>
  <c r="M245" i="1" l="1"/>
  <c r="N244" i="1"/>
  <c r="L290" i="1"/>
  <c r="N245" i="1" l="1"/>
  <c r="M246" i="1"/>
  <c r="L291" i="1"/>
  <c r="M247" i="1" l="1"/>
  <c r="N246" i="1"/>
  <c r="L292" i="1"/>
  <c r="M248" i="1" l="1"/>
  <c r="N247" i="1"/>
  <c r="L293" i="1"/>
  <c r="M249" i="1" l="1"/>
  <c r="N248" i="1"/>
  <c r="L294" i="1"/>
  <c r="M250" i="1" l="1"/>
  <c r="N249" i="1"/>
  <c r="L295" i="1"/>
  <c r="M251" i="1" l="1"/>
  <c r="N250" i="1"/>
  <c r="L296" i="1"/>
  <c r="M252" i="1" l="1"/>
  <c r="N251" i="1"/>
  <c r="L297" i="1"/>
  <c r="M253" i="1" l="1"/>
  <c r="N252" i="1"/>
  <c r="L298" i="1"/>
  <c r="M254" i="1" l="1"/>
  <c r="N253" i="1"/>
  <c r="L299" i="1"/>
  <c r="M255" i="1" l="1"/>
  <c r="N254" i="1"/>
  <c r="L300" i="1"/>
  <c r="M256" i="1" l="1"/>
  <c r="N255" i="1"/>
  <c r="L301" i="1"/>
  <c r="M257" i="1" l="1"/>
  <c r="N256" i="1"/>
  <c r="L302" i="1"/>
  <c r="M258" i="1" l="1"/>
  <c r="N257" i="1"/>
  <c r="L303" i="1"/>
  <c r="M259" i="1" l="1"/>
  <c r="N258" i="1"/>
  <c r="L304" i="1"/>
  <c r="M260" i="1" l="1"/>
  <c r="N259" i="1"/>
  <c r="L305" i="1"/>
  <c r="M261" i="1" l="1"/>
  <c r="N260" i="1"/>
  <c r="L306" i="1"/>
  <c r="M262" i="1" l="1"/>
  <c r="N261" i="1"/>
  <c r="L307" i="1"/>
  <c r="M263" i="1" l="1"/>
  <c r="N262" i="1"/>
  <c r="L308" i="1"/>
  <c r="M264" i="1" l="1"/>
  <c r="N263" i="1"/>
  <c r="L309" i="1"/>
  <c r="M265" i="1" l="1"/>
  <c r="N264" i="1"/>
  <c r="L310" i="1"/>
  <c r="M266" i="1" l="1"/>
  <c r="N265" i="1"/>
  <c r="L311" i="1"/>
  <c r="M267" i="1" l="1"/>
  <c r="N266" i="1"/>
  <c r="L312" i="1"/>
  <c r="M268" i="1" l="1"/>
  <c r="N267" i="1"/>
  <c r="L313" i="1"/>
  <c r="M269" i="1" l="1"/>
  <c r="N268" i="1"/>
  <c r="L314" i="1"/>
  <c r="M270" i="1" l="1"/>
  <c r="N269" i="1"/>
  <c r="L315" i="1"/>
  <c r="M271" i="1" l="1"/>
  <c r="N270" i="1"/>
  <c r="L316" i="1"/>
  <c r="M272" i="1" l="1"/>
  <c r="N271" i="1"/>
  <c r="L317" i="1"/>
  <c r="M273" i="1" l="1"/>
  <c r="N272" i="1"/>
  <c r="L318" i="1"/>
  <c r="M274" i="1" l="1"/>
  <c r="N273" i="1"/>
  <c r="L319" i="1"/>
  <c r="M275" i="1" l="1"/>
  <c r="N274" i="1"/>
  <c r="L320" i="1"/>
  <c r="M276" i="1" l="1"/>
  <c r="N275" i="1"/>
  <c r="L321" i="1"/>
  <c r="M277" i="1" l="1"/>
  <c r="N276" i="1"/>
  <c r="L322" i="1"/>
  <c r="M278" i="1" l="1"/>
  <c r="N277" i="1"/>
  <c r="L323" i="1"/>
  <c r="M279" i="1" l="1"/>
  <c r="N278" i="1"/>
  <c r="L324" i="1"/>
  <c r="M280" i="1" l="1"/>
  <c r="N279" i="1"/>
  <c r="L325" i="1"/>
  <c r="M281" i="1" l="1"/>
  <c r="N280" i="1"/>
  <c r="L326" i="1"/>
  <c r="M282" i="1" l="1"/>
  <c r="N281" i="1"/>
  <c r="L327" i="1"/>
  <c r="N282" i="1" l="1"/>
  <c r="M283" i="1"/>
  <c r="L328" i="1"/>
  <c r="M284" i="1" l="1"/>
  <c r="N283" i="1"/>
  <c r="L329" i="1"/>
  <c r="M285" i="1" l="1"/>
  <c r="N284" i="1"/>
  <c r="L330" i="1"/>
  <c r="M286" i="1" l="1"/>
  <c r="N285" i="1"/>
  <c r="L331" i="1"/>
  <c r="M287" i="1" l="1"/>
  <c r="N286" i="1"/>
  <c r="L332" i="1"/>
  <c r="M288" i="1" l="1"/>
  <c r="N287" i="1"/>
  <c r="L333" i="1"/>
  <c r="M289" i="1" l="1"/>
  <c r="N288" i="1"/>
  <c r="L334" i="1"/>
  <c r="M290" i="1" l="1"/>
  <c r="N289" i="1"/>
  <c r="L335" i="1"/>
  <c r="M291" i="1" l="1"/>
  <c r="N290" i="1"/>
  <c r="L336" i="1"/>
  <c r="M292" i="1" l="1"/>
  <c r="N291" i="1"/>
  <c r="L337" i="1"/>
  <c r="M293" i="1" l="1"/>
  <c r="N292" i="1"/>
  <c r="L338" i="1"/>
  <c r="M294" i="1" l="1"/>
  <c r="N293" i="1"/>
  <c r="L339" i="1"/>
  <c r="M295" i="1" l="1"/>
  <c r="N294" i="1"/>
  <c r="L340" i="1"/>
  <c r="M296" i="1" l="1"/>
  <c r="N295" i="1"/>
  <c r="L341" i="1"/>
  <c r="M297" i="1" l="1"/>
  <c r="N296" i="1"/>
  <c r="L342" i="1"/>
  <c r="M298" i="1" l="1"/>
  <c r="N297" i="1"/>
  <c r="L343" i="1"/>
  <c r="M299" i="1" l="1"/>
  <c r="N298" i="1"/>
  <c r="L344" i="1"/>
  <c r="M300" i="1" l="1"/>
  <c r="N299" i="1"/>
  <c r="L345" i="1"/>
  <c r="M301" i="1" l="1"/>
  <c r="N300" i="1"/>
  <c r="L346" i="1"/>
  <c r="M302" i="1" l="1"/>
  <c r="N301" i="1"/>
  <c r="L347" i="1"/>
  <c r="M303" i="1" l="1"/>
  <c r="N302" i="1"/>
  <c r="L348" i="1"/>
  <c r="M304" i="1" l="1"/>
  <c r="N303" i="1"/>
  <c r="L349" i="1"/>
  <c r="M305" i="1" l="1"/>
  <c r="N304" i="1"/>
  <c r="L350" i="1"/>
  <c r="M306" i="1" l="1"/>
  <c r="N305" i="1"/>
  <c r="L351" i="1"/>
  <c r="M307" i="1" l="1"/>
  <c r="N306" i="1"/>
  <c r="L352" i="1"/>
  <c r="M308" i="1" l="1"/>
  <c r="N307" i="1"/>
  <c r="L353" i="1"/>
  <c r="M309" i="1" l="1"/>
  <c r="N308" i="1"/>
  <c r="L354" i="1"/>
  <c r="M310" i="1" l="1"/>
  <c r="N309" i="1"/>
  <c r="L355" i="1"/>
  <c r="M311" i="1" l="1"/>
  <c r="N310" i="1"/>
  <c r="L356" i="1"/>
  <c r="M312" i="1" l="1"/>
  <c r="N311" i="1"/>
  <c r="L357" i="1"/>
  <c r="M313" i="1" l="1"/>
  <c r="N312" i="1"/>
  <c r="L358" i="1"/>
  <c r="M314" i="1" l="1"/>
  <c r="N313" i="1"/>
  <c r="L359" i="1"/>
  <c r="M315" i="1" l="1"/>
  <c r="N314" i="1"/>
  <c r="L360" i="1"/>
  <c r="M316" i="1" l="1"/>
  <c r="N315" i="1"/>
  <c r="L361" i="1"/>
  <c r="M317" i="1" l="1"/>
  <c r="N316" i="1"/>
  <c r="L362" i="1"/>
  <c r="M318" i="1" l="1"/>
  <c r="N317" i="1"/>
  <c r="L363" i="1"/>
  <c r="M319" i="1" l="1"/>
  <c r="N318" i="1"/>
  <c r="L364" i="1"/>
  <c r="M320" i="1" l="1"/>
  <c r="N319" i="1"/>
  <c r="L365" i="1"/>
  <c r="M321" i="1" l="1"/>
  <c r="N320" i="1"/>
  <c r="L366" i="1"/>
  <c r="M322" i="1" l="1"/>
  <c r="N321" i="1"/>
  <c r="L367" i="1"/>
  <c r="M323" i="1" l="1"/>
  <c r="N322" i="1"/>
  <c r="L368" i="1"/>
  <c r="M324" i="1" l="1"/>
  <c r="N323" i="1"/>
  <c r="L369" i="1"/>
  <c r="M325" i="1" l="1"/>
  <c r="N324" i="1"/>
  <c r="L370" i="1"/>
  <c r="M326" i="1" l="1"/>
  <c r="N325" i="1"/>
  <c r="L371" i="1"/>
  <c r="M327" i="1" l="1"/>
  <c r="N326" i="1"/>
  <c r="L372" i="1"/>
  <c r="M328" i="1" l="1"/>
  <c r="N327" i="1"/>
  <c r="L373" i="1"/>
  <c r="M329" i="1" l="1"/>
  <c r="N328" i="1"/>
  <c r="L374" i="1"/>
  <c r="M330" i="1" l="1"/>
  <c r="N329" i="1"/>
  <c r="L375" i="1"/>
  <c r="M331" i="1" l="1"/>
  <c r="N330" i="1"/>
  <c r="L376" i="1"/>
  <c r="M332" i="1" l="1"/>
  <c r="N331" i="1"/>
  <c r="L377" i="1"/>
  <c r="M333" i="1" l="1"/>
  <c r="N332" i="1"/>
  <c r="L378" i="1"/>
  <c r="M334" i="1" l="1"/>
  <c r="N333" i="1"/>
  <c r="L379" i="1"/>
  <c r="M335" i="1" l="1"/>
  <c r="N334" i="1"/>
  <c r="L380" i="1"/>
  <c r="M336" i="1" l="1"/>
  <c r="N335" i="1"/>
  <c r="L381" i="1"/>
  <c r="M337" i="1" l="1"/>
  <c r="N336" i="1"/>
  <c r="L382" i="1"/>
  <c r="M338" i="1" l="1"/>
  <c r="N337" i="1"/>
  <c r="L383" i="1"/>
  <c r="M339" i="1" l="1"/>
  <c r="N338" i="1"/>
  <c r="L384" i="1"/>
  <c r="M340" i="1" l="1"/>
  <c r="N339" i="1"/>
  <c r="L385" i="1"/>
  <c r="M341" i="1" l="1"/>
  <c r="N340" i="1"/>
  <c r="L386" i="1"/>
  <c r="M342" i="1" l="1"/>
  <c r="N341" i="1"/>
  <c r="L387" i="1"/>
  <c r="M343" i="1" l="1"/>
  <c r="N342" i="1"/>
  <c r="L388" i="1"/>
  <c r="M344" i="1" l="1"/>
  <c r="N343" i="1"/>
  <c r="L389" i="1"/>
  <c r="M345" i="1" l="1"/>
  <c r="N344" i="1"/>
  <c r="L390" i="1"/>
  <c r="M346" i="1" l="1"/>
  <c r="N345" i="1"/>
  <c r="L391" i="1"/>
  <c r="M347" i="1" l="1"/>
  <c r="N346" i="1"/>
  <c r="L392" i="1"/>
  <c r="M348" i="1" l="1"/>
  <c r="N347" i="1"/>
  <c r="L393" i="1"/>
  <c r="M349" i="1" l="1"/>
  <c r="N348" i="1"/>
  <c r="L394" i="1"/>
  <c r="M350" i="1" l="1"/>
  <c r="N349" i="1"/>
  <c r="L395" i="1"/>
  <c r="M351" i="1" l="1"/>
  <c r="N350" i="1"/>
  <c r="L396" i="1"/>
  <c r="M352" i="1" l="1"/>
  <c r="N351" i="1"/>
  <c r="L397" i="1"/>
  <c r="M353" i="1" l="1"/>
  <c r="N352" i="1"/>
  <c r="L398" i="1"/>
  <c r="M354" i="1" l="1"/>
  <c r="N353" i="1"/>
  <c r="L399" i="1"/>
  <c r="M355" i="1" l="1"/>
  <c r="N354" i="1"/>
  <c r="L400" i="1"/>
  <c r="M356" i="1" l="1"/>
  <c r="N355" i="1"/>
  <c r="L401" i="1"/>
  <c r="M357" i="1" l="1"/>
  <c r="N356" i="1"/>
  <c r="L402" i="1"/>
  <c r="M358" i="1" l="1"/>
  <c r="N357" i="1"/>
  <c r="L403" i="1"/>
  <c r="M359" i="1" l="1"/>
  <c r="N358" i="1"/>
  <c r="L404" i="1"/>
  <c r="M360" i="1" l="1"/>
  <c r="N359" i="1"/>
  <c r="L405" i="1"/>
  <c r="M361" i="1" l="1"/>
  <c r="N360" i="1"/>
  <c r="L406" i="1"/>
  <c r="M362" i="1" l="1"/>
  <c r="N361" i="1"/>
  <c r="L407" i="1"/>
  <c r="M363" i="1" l="1"/>
  <c r="N362" i="1"/>
  <c r="L408" i="1"/>
  <c r="M364" i="1" l="1"/>
  <c r="N363" i="1"/>
  <c r="L409" i="1"/>
  <c r="M365" i="1" l="1"/>
  <c r="N364" i="1"/>
  <c r="L410" i="1"/>
  <c r="M366" i="1" l="1"/>
  <c r="N365" i="1"/>
  <c r="L411" i="1"/>
  <c r="M367" i="1" l="1"/>
  <c r="N366" i="1"/>
  <c r="L412" i="1"/>
  <c r="M368" i="1" l="1"/>
  <c r="N367" i="1"/>
  <c r="L413" i="1"/>
  <c r="M369" i="1" l="1"/>
  <c r="N368" i="1"/>
  <c r="L414" i="1"/>
  <c r="M370" i="1" l="1"/>
  <c r="N369" i="1"/>
  <c r="L415" i="1"/>
  <c r="M371" i="1" l="1"/>
  <c r="N370" i="1"/>
  <c r="L416" i="1"/>
  <c r="M372" i="1" l="1"/>
  <c r="N371" i="1"/>
  <c r="L417" i="1"/>
  <c r="M373" i="1" l="1"/>
  <c r="N372" i="1"/>
  <c r="L418" i="1"/>
  <c r="M374" i="1" l="1"/>
  <c r="N373" i="1"/>
  <c r="L419" i="1"/>
  <c r="M375" i="1" l="1"/>
  <c r="N374" i="1"/>
  <c r="L420" i="1"/>
  <c r="M376" i="1" l="1"/>
  <c r="N375" i="1"/>
  <c r="L421" i="1"/>
  <c r="M377" i="1" l="1"/>
  <c r="N376" i="1"/>
  <c r="L422" i="1"/>
  <c r="M378" i="1" l="1"/>
  <c r="N377" i="1"/>
  <c r="L423" i="1"/>
  <c r="M379" i="1" l="1"/>
  <c r="N378" i="1"/>
  <c r="L424" i="1"/>
  <c r="M380" i="1" l="1"/>
  <c r="N379" i="1"/>
  <c r="L425" i="1"/>
  <c r="M381" i="1" l="1"/>
  <c r="N380" i="1"/>
  <c r="L426" i="1"/>
  <c r="M382" i="1" l="1"/>
  <c r="N381" i="1"/>
  <c r="L427" i="1"/>
  <c r="M383" i="1" l="1"/>
  <c r="N382" i="1"/>
  <c r="L428" i="1"/>
  <c r="M384" i="1" l="1"/>
  <c r="N383" i="1"/>
  <c r="L429" i="1"/>
  <c r="M385" i="1" l="1"/>
  <c r="N384" i="1"/>
  <c r="L430" i="1"/>
  <c r="M386" i="1" l="1"/>
  <c r="N385" i="1"/>
  <c r="L431" i="1"/>
  <c r="N386" i="1" l="1"/>
  <c r="M387" i="1"/>
  <c r="L432" i="1"/>
  <c r="M388" i="1" l="1"/>
  <c r="N387" i="1"/>
  <c r="L433" i="1"/>
  <c r="M389" i="1" l="1"/>
  <c r="N388" i="1"/>
  <c r="L434" i="1"/>
  <c r="M390" i="1" l="1"/>
  <c r="N389" i="1"/>
  <c r="L435" i="1"/>
  <c r="M391" i="1" l="1"/>
  <c r="N390" i="1"/>
  <c r="L436" i="1"/>
  <c r="M392" i="1" l="1"/>
  <c r="N391" i="1"/>
  <c r="L437" i="1"/>
  <c r="M393" i="1" l="1"/>
  <c r="N392" i="1"/>
  <c r="L438" i="1"/>
  <c r="N393" i="1" l="1"/>
  <c r="M394" i="1"/>
  <c r="L439" i="1"/>
  <c r="M395" i="1" l="1"/>
  <c r="N394" i="1"/>
  <c r="L440" i="1"/>
  <c r="M396" i="1" l="1"/>
  <c r="N395" i="1"/>
  <c r="L441" i="1"/>
  <c r="M397" i="1" l="1"/>
  <c r="N396" i="1"/>
  <c r="L442" i="1"/>
  <c r="M398" i="1" l="1"/>
  <c r="N397" i="1"/>
  <c r="L443" i="1"/>
  <c r="M399" i="1" l="1"/>
  <c r="N398" i="1"/>
  <c r="L444" i="1"/>
  <c r="M400" i="1" l="1"/>
  <c r="N399" i="1"/>
  <c r="L445" i="1"/>
  <c r="M401" i="1" l="1"/>
  <c r="N400" i="1"/>
  <c r="L446" i="1"/>
  <c r="M402" i="1" l="1"/>
  <c r="N401" i="1"/>
  <c r="L447" i="1"/>
  <c r="M403" i="1" l="1"/>
  <c r="N402" i="1"/>
  <c r="L448" i="1"/>
  <c r="M404" i="1" l="1"/>
  <c r="N403" i="1"/>
  <c r="L449" i="1"/>
  <c r="M405" i="1" l="1"/>
  <c r="N404" i="1"/>
  <c r="L450" i="1"/>
  <c r="M406" i="1" l="1"/>
  <c r="N405" i="1"/>
  <c r="L451" i="1"/>
  <c r="M407" i="1" l="1"/>
  <c r="N406" i="1"/>
  <c r="L452" i="1"/>
  <c r="M408" i="1" l="1"/>
  <c r="N407" i="1"/>
  <c r="L453" i="1"/>
  <c r="M409" i="1" l="1"/>
  <c r="N408" i="1"/>
  <c r="L454" i="1"/>
  <c r="M410" i="1" l="1"/>
  <c r="N409" i="1"/>
  <c r="L455" i="1"/>
  <c r="M411" i="1" l="1"/>
  <c r="N410" i="1"/>
  <c r="L456" i="1"/>
  <c r="M412" i="1" l="1"/>
  <c r="N411" i="1"/>
  <c r="L457" i="1"/>
  <c r="M413" i="1" l="1"/>
  <c r="N412" i="1"/>
  <c r="L458" i="1"/>
  <c r="M414" i="1" l="1"/>
  <c r="N413" i="1"/>
  <c r="L459" i="1"/>
  <c r="M415" i="1" l="1"/>
  <c r="N414" i="1"/>
  <c r="L460" i="1"/>
  <c r="M416" i="1" l="1"/>
  <c r="N415" i="1"/>
  <c r="L461" i="1"/>
  <c r="M417" i="1" l="1"/>
  <c r="N416" i="1"/>
  <c r="L462" i="1"/>
  <c r="M418" i="1" l="1"/>
  <c r="N417" i="1"/>
  <c r="L463" i="1"/>
  <c r="M419" i="1" l="1"/>
  <c r="N418" i="1"/>
  <c r="L464" i="1"/>
  <c r="M420" i="1" l="1"/>
  <c r="N419" i="1"/>
  <c r="L465" i="1"/>
  <c r="M421" i="1" l="1"/>
  <c r="N420" i="1"/>
  <c r="L466" i="1"/>
  <c r="M422" i="1" l="1"/>
  <c r="N421" i="1"/>
  <c r="L467" i="1"/>
  <c r="M423" i="1" l="1"/>
  <c r="N422" i="1"/>
  <c r="L468" i="1"/>
  <c r="M424" i="1" l="1"/>
  <c r="N423" i="1"/>
  <c r="L469" i="1"/>
  <c r="M425" i="1" l="1"/>
  <c r="N424" i="1"/>
  <c r="L470" i="1"/>
  <c r="M426" i="1" l="1"/>
  <c r="N425" i="1"/>
  <c r="L471" i="1"/>
  <c r="M427" i="1" l="1"/>
  <c r="N426" i="1"/>
  <c r="L472" i="1"/>
  <c r="M428" i="1" l="1"/>
  <c r="N427" i="1"/>
  <c r="L473" i="1"/>
  <c r="M429" i="1" l="1"/>
  <c r="N428" i="1"/>
  <c r="L474" i="1"/>
  <c r="M430" i="1" l="1"/>
  <c r="N429" i="1"/>
  <c r="L475" i="1"/>
  <c r="M431" i="1" l="1"/>
  <c r="N430" i="1"/>
  <c r="L476" i="1"/>
  <c r="M432" i="1" l="1"/>
  <c r="N431" i="1"/>
  <c r="L477" i="1"/>
  <c r="M433" i="1" l="1"/>
  <c r="N432" i="1"/>
  <c r="L478" i="1"/>
  <c r="M434" i="1" l="1"/>
  <c r="N433" i="1"/>
  <c r="L479" i="1"/>
  <c r="M435" i="1" l="1"/>
  <c r="N434" i="1"/>
  <c r="L480" i="1"/>
  <c r="M436" i="1" l="1"/>
  <c r="N435" i="1"/>
  <c r="L481" i="1"/>
  <c r="M437" i="1" l="1"/>
  <c r="N436" i="1"/>
  <c r="L482" i="1"/>
  <c r="M438" i="1" l="1"/>
  <c r="N437" i="1"/>
  <c r="L483" i="1"/>
  <c r="M439" i="1" l="1"/>
  <c r="N438" i="1"/>
  <c r="L484" i="1"/>
  <c r="M440" i="1" l="1"/>
  <c r="N439" i="1"/>
  <c r="L485" i="1"/>
  <c r="M441" i="1" l="1"/>
  <c r="N440" i="1"/>
  <c r="L486" i="1"/>
  <c r="M442" i="1" l="1"/>
  <c r="N441" i="1"/>
  <c r="L487" i="1"/>
  <c r="M443" i="1" l="1"/>
  <c r="N442" i="1"/>
  <c r="L488" i="1"/>
  <c r="M444" i="1" l="1"/>
  <c r="N443" i="1"/>
  <c r="L489" i="1"/>
  <c r="M445" i="1" l="1"/>
  <c r="N444" i="1"/>
  <c r="L490" i="1"/>
  <c r="M446" i="1" l="1"/>
  <c r="N445" i="1"/>
  <c r="L491" i="1"/>
  <c r="M447" i="1" l="1"/>
  <c r="N446" i="1"/>
  <c r="L492" i="1"/>
  <c r="M448" i="1" l="1"/>
  <c r="N447" i="1"/>
  <c r="L493" i="1"/>
  <c r="M449" i="1" l="1"/>
  <c r="N448" i="1"/>
  <c r="L494" i="1"/>
  <c r="M450" i="1" l="1"/>
  <c r="N449" i="1"/>
  <c r="L495" i="1"/>
  <c r="M451" i="1" l="1"/>
  <c r="N450" i="1"/>
  <c r="L496" i="1"/>
  <c r="M452" i="1" l="1"/>
  <c r="N451" i="1"/>
  <c r="L497" i="1"/>
  <c r="M453" i="1" l="1"/>
  <c r="N452" i="1"/>
  <c r="L498" i="1"/>
  <c r="M454" i="1" l="1"/>
  <c r="N453" i="1"/>
  <c r="L499" i="1"/>
  <c r="M455" i="1" l="1"/>
  <c r="N454" i="1"/>
  <c r="L500" i="1"/>
  <c r="M456" i="1" l="1"/>
  <c r="N455" i="1"/>
  <c r="L501" i="1"/>
  <c r="M457" i="1" l="1"/>
  <c r="N456" i="1"/>
  <c r="L502" i="1"/>
  <c r="M458" i="1" l="1"/>
  <c r="N457" i="1"/>
  <c r="L503" i="1"/>
  <c r="M459" i="1" l="1"/>
  <c r="N458" i="1"/>
  <c r="L504" i="1"/>
  <c r="M460" i="1" l="1"/>
  <c r="N459" i="1"/>
  <c r="L505" i="1"/>
  <c r="M461" i="1" l="1"/>
  <c r="N460" i="1"/>
  <c r="L506" i="1"/>
  <c r="M462" i="1" l="1"/>
  <c r="N461" i="1"/>
  <c r="L507" i="1"/>
  <c r="M463" i="1" l="1"/>
  <c r="N462" i="1"/>
  <c r="L508" i="1"/>
  <c r="M464" i="1" l="1"/>
  <c r="N463" i="1"/>
  <c r="L509" i="1"/>
  <c r="M465" i="1" l="1"/>
  <c r="N464" i="1"/>
  <c r="L510" i="1"/>
  <c r="M466" i="1" l="1"/>
  <c r="N465" i="1"/>
  <c r="L511" i="1"/>
  <c r="M467" i="1" l="1"/>
  <c r="N466" i="1"/>
  <c r="L512" i="1"/>
  <c r="M468" i="1" l="1"/>
  <c r="N467" i="1"/>
  <c r="L513" i="1"/>
  <c r="M469" i="1" l="1"/>
  <c r="N468" i="1"/>
  <c r="L514" i="1"/>
  <c r="M470" i="1" l="1"/>
  <c r="N469" i="1"/>
  <c r="L515" i="1"/>
  <c r="M471" i="1" l="1"/>
  <c r="N470" i="1"/>
  <c r="L516" i="1"/>
  <c r="M472" i="1" l="1"/>
  <c r="N471" i="1"/>
  <c r="L517" i="1"/>
  <c r="M473" i="1" l="1"/>
  <c r="N472" i="1"/>
  <c r="L518" i="1"/>
  <c r="M474" i="1" l="1"/>
  <c r="N473" i="1"/>
  <c r="L519" i="1"/>
  <c r="M475" i="1" l="1"/>
  <c r="N474" i="1"/>
  <c r="L520" i="1"/>
  <c r="M476" i="1" l="1"/>
  <c r="N475" i="1"/>
  <c r="L521" i="1"/>
  <c r="M477" i="1" l="1"/>
  <c r="N476" i="1"/>
  <c r="L522" i="1"/>
  <c r="M478" i="1" l="1"/>
  <c r="N477" i="1"/>
  <c r="L523" i="1"/>
  <c r="M479" i="1" l="1"/>
  <c r="N478" i="1"/>
  <c r="L524" i="1"/>
  <c r="M480" i="1" l="1"/>
  <c r="N479" i="1"/>
  <c r="L525" i="1"/>
  <c r="M481" i="1" l="1"/>
  <c r="N480" i="1"/>
  <c r="L526" i="1"/>
  <c r="M482" i="1" l="1"/>
  <c r="N481" i="1"/>
  <c r="L527" i="1"/>
  <c r="M483" i="1" l="1"/>
  <c r="N482" i="1"/>
  <c r="L528" i="1"/>
  <c r="M484" i="1" l="1"/>
  <c r="N483" i="1"/>
  <c r="L529" i="1"/>
  <c r="M485" i="1" l="1"/>
  <c r="N484" i="1"/>
  <c r="L530" i="1"/>
  <c r="M486" i="1" l="1"/>
  <c r="N485" i="1"/>
  <c r="L531" i="1"/>
  <c r="M487" i="1" l="1"/>
  <c r="N486" i="1"/>
  <c r="L532" i="1"/>
  <c r="M488" i="1" l="1"/>
  <c r="N487" i="1"/>
  <c r="L533" i="1"/>
  <c r="M489" i="1" l="1"/>
  <c r="N488" i="1"/>
  <c r="L534" i="1"/>
  <c r="M490" i="1" l="1"/>
  <c r="N489" i="1"/>
  <c r="L535" i="1"/>
  <c r="M491" i="1" l="1"/>
  <c r="N490" i="1"/>
  <c r="L536" i="1"/>
  <c r="M492" i="1" l="1"/>
  <c r="N491" i="1"/>
  <c r="L537" i="1"/>
  <c r="M493" i="1" l="1"/>
  <c r="N492" i="1"/>
  <c r="L538" i="1"/>
  <c r="M494" i="1" l="1"/>
  <c r="N493" i="1"/>
  <c r="L539" i="1"/>
  <c r="M495" i="1" l="1"/>
  <c r="N494" i="1"/>
  <c r="L540" i="1"/>
  <c r="M496" i="1" l="1"/>
  <c r="N495" i="1"/>
  <c r="L541" i="1"/>
  <c r="M497" i="1" l="1"/>
  <c r="N496" i="1"/>
  <c r="L542" i="1"/>
  <c r="M498" i="1" l="1"/>
  <c r="N497" i="1"/>
  <c r="L543" i="1"/>
  <c r="M499" i="1" l="1"/>
  <c r="N498" i="1"/>
  <c r="L544" i="1"/>
  <c r="M500" i="1" l="1"/>
  <c r="N499" i="1"/>
  <c r="L545" i="1"/>
  <c r="M501" i="1" l="1"/>
  <c r="N500" i="1"/>
  <c r="L546" i="1"/>
  <c r="M502" i="1" l="1"/>
  <c r="N501" i="1"/>
  <c r="L547" i="1"/>
  <c r="M503" i="1" l="1"/>
  <c r="N502" i="1"/>
  <c r="L548" i="1"/>
  <c r="M504" i="1" l="1"/>
  <c r="N503" i="1"/>
  <c r="L549" i="1"/>
  <c r="M505" i="1" l="1"/>
  <c r="N504" i="1"/>
  <c r="L550" i="1"/>
  <c r="M506" i="1" l="1"/>
  <c r="N505" i="1"/>
  <c r="L551" i="1"/>
  <c r="M507" i="1" l="1"/>
  <c r="N506" i="1"/>
  <c r="L552" i="1"/>
  <c r="M508" i="1" l="1"/>
  <c r="N507" i="1"/>
  <c r="L553" i="1"/>
  <c r="M509" i="1" l="1"/>
  <c r="N508" i="1"/>
  <c r="L554" i="1"/>
  <c r="M510" i="1" l="1"/>
  <c r="N509" i="1"/>
  <c r="L555" i="1"/>
  <c r="M511" i="1" l="1"/>
  <c r="N510" i="1"/>
  <c r="L556" i="1"/>
  <c r="M512" i="1" l="1"/>
  <c r="N511" i="1"/>
  <c r="L557" i="1"/>
  <c r="M513" i="1" l="1"/>
  <c r="N512" i="1"/>
  <c r="L558" i="1"/>
  <c r="M514" i="1" l="1"/>
  <c r="N513" i="1"/>
  <c r="L559" i="1"/>
  <c r="M515" i="1" l="1"/>
  <c r="N514" i="1"/>
  <c r="L560" i="1"/>
  <c r="M516" i="1" l="1"/>
  <c r="N515" i="1"/>
  <c r="L561" i="1"/>
  <c r="M517" i="1" l="1"/>
  <c r="N516" i="1"/>
  <c r="L562" i="1"/>
  <c r="M518" i="1" l="1"/>
  <c r="N517" i="1"/>
  <c r="L563" i="1"/>
  <c r="M519" i="1" l="1"/>
  <c r="N518" i="1"/>
  <c r="L564" i="1"/>
  <c r="M520" i="1" l="1"/>
  <c r="N519" i="1"/>
  <c r="L565" i="1"/>
  <c r="M521" i="1" l="1"/>
  <c r="N520" i="1"/>
  <c r="L566" i="1"/>
  <c r="M522" i="1" l="1"/>
  <c r="N521" i="1"/>
  <c r="L567" i="1"/>
  <c r="M523" i="1" l="1"/>
  <c r="N522" i="1"/>
  <c r="L568" i="1"/>
  <c r="M524" i="1" l="1"/>
  <c r="N523" i="1"/>
  <c r="L569" i="1"/>
  <c r="M525" i="1" l="1"/>
  <c r="N524" i="1"/>
  <c r="L570" i="1"/>
  <c r="M526" i="1" l="1"/>
  <c r="N525" i="1"/>
  <c r="L571" i="1"/>
  <c r="M527" i="1" l="1"/>
  <c r="N526" i="1"/>
  <c r="L572" i="1"/>
  <c r="M528" i="1" l="1"/>
  <c r="N527" i="1"/>
  <c r="L573" i="1"/>
  <c r="M529" i="1" l="1"/>
  <c r="N528" i="1"/>
  <c r="L574" i="1"/>
  <c r="M530" i="1" l="1"/>
  <c r="N529" i="1"/>
  <c r="L575" i="1"/>
  <c r="M531" i="1" l="1"/>
  <c r="N530" i="1"/>
  <c r="L576" i="1"/>
  <c r="M532" i="1" l="1"/>
  <c r="N531" i="1"/>
  <c r="L577" i="1"/>
  <c r="M533" i="1" l="1"/>
  <c r="N532" i="1"/>
  <c r="L578" i="1"/>
  <c r="M534" i="1" l="1"/>
  <c r="N533" i="1"/>
  <c r="L579" i="1"/>
  <c r="M535" i="1" l="1"/>
  <c r="N534" i="1"/>
  <c r="L580" i="1"/>
  <c r="M536" i="1" l="1"/>
  <c r="N535" i="1"/>
  <c r="L581" i="1"/>
  <c r="M537" i="1" l="1"/>
  <c r="N536" i="1"/>
  <c r="L582" i="1"/>
  <c r="M538" i="1" l="1"/>
  <c r="N537" i="1"/>
  <c r="L583" i="1"/>
  <c r="M539" i="1" l="1"/>
  <c r="N538" i="1"/>
  <c r="L584" i="1"/>
  <c r="M540" i="1" l="1"/>
  <c r="N539" i="1"/>
  <c r="L585" i="1"/>
  <c r="M541" i="1" l="1"/>
  <c r="N540" i="1"/>
  <c r="L586" i="1"/>
  <c r="M542" i="1" l="1"/>
  <c r="N541" i="1"/>
  <c r="L587" i="1"/>
  <c r="M543" i="1" l="1"/>
  <c r="N542" i="1"/>
  <c r="L588" i="1"/>
  <c r="M544" i="1" l="1"/>
  <c r="N543" i="1"/>
  <c r="L589" i="1"/>
  <c r="M545" i="1" l="1"/>
  <c r="N544" i="1"/>
  <c r="L590" i="1"/>
  <c r="M546" i="1" l="1"/>
  <c r="N545" i="1"/>
  <c r="L591" i="1"/>
  <c r="M547" i="1" l="1"/>
  <c r="N546" i="1"/>
  <c r="L592" i="1"/>
  <c r="M548" i="1" l="1"/>
  <c r="N547" i="1"/>
  <c r="L593" i="1"/>
  <c r="M549" i="1" l="1"/>
  <c r="N548" i="1"/>
  <c r="L594" i="1"/>
  <c r="M550" i="1" l="1"/>
  <c r="N549" i="1"/>
  <c r="L595" i="1"/>
  <c r="M551" i="1" l="1"/>
  <c r="N550" i="1"/>
  <c r="L596" i="1"/>
  <c r="M552" i="1" l="1"/>
  <c r="N551" i="1"/>
  <c r="L597" i="1"/>
  <c r="M553" i="1" l="1"/>
  <c r="N552" i="1"/>
  <c r="L598" i="1"/>
  <c r="M554" i="1" l="1"/>
  <c r="N553" i="1"/>
  <c r="L599" i="1"/>
  <c r="M555" i="1" l="1"/>
  <c r="N554" i="1"/>
  <c r="L600" i="1"/>
  <c r="M556" i="1" l="1"/>
  <c r="N555" i="1"/>
  <c r="L601" i="1"/>
  <c r="M557" i="1" l="1"/>
  <c r="N556" i="1"/>
  <c r="L602" i="1"/>
  <c r="M558" i="1" l="1"/>
  <c r="N557" i="1"/>
  <c r="L603" i="1"/>
  <c r="M559" i="1" l="1"/>
  <c r="N558" i="1"/>
  <c r="M560" i="1" l="1"/>
  <c r="N559" i="1"/>
  <c r="M561" i="1" l="1"/>
  <c r="N560" i="1"/>
  <c r="M562" i="1" l="1"/>
  <c r="N561" i="1"/>
  <c r="M563" i="1" l="1"/>
  <c r="N562" i="1"/>
  <c r="M564" i="1" l="1"/>
  <c r="N563" i="1"/>
  <c r="M565" i="1" l="1"/>
  <c r="N564" i="1"/>
  <c r="M566" i="1" l="1"/>
  <c r="N565" i="1"/>
  <c r="M567" i="1" l="1"/>
  <c r="N566" i="1"/>
  <c r="M568" i="1" l="1"/>
  <c r="N567" i="1"/>
  <c r="M569" i="1" l="1"/>
  <c r="N568" i="1"/>
  <c r="M570" i="1" l="1"/>
  <c r="N569" i="1"/>
  <c r="M571" i="1" l="1"/>
  <c r="N570" i="1"/>
  <c r="M572" i="1" l="1"/>
  <c r="N571" i="1"/>
  <c r="M573" i="1" l="1"/>
  <c r="N572" i="1"/>
  <c r="M574" i="1" l="1"/>
  <c r="N573" i="1"/>
  <c r="M575" i="1" l="1"/>
  <c r="N574" i="1"/>
  <c r="M576" i="1" l="1"/>
  <c r="N575" i="1"/>
  <c r="M577" i="1" l="1"/>
  <c r="N576" i="1"/>
  <c r="M578" i="1" l="1"/>
  <c r="N577" i="1"/>
  <c r="M579" i="1" l="1"/>
  <c r="N578" i="1"/>
  <c r="M580" i="1" l="1"/>
  <c r="N579" i="1"/>
  <c r="M581" i="1" l="1"/>
  <c r="N580" i="1"/>
  <c r="M582" i="1" l="1"/>
  <c r="N581" i="1"/>
  <c r="M583" i="1" l="1"/>
  <c r="N582" i="1"/>
  <c r="M584" i="1" l="1"/>
  <c r="N583" i="1"/>
  <c r="M585" i="1" l="1"/>
  <c r="N584" i="1"/>
  <c r="M586" i="1" l="1"/>
  <c r="N585" i="1"/>
  <c r="M587" i="1" l="1"/>
  <c r="N586" i="1"/>
  <c r="M588" i="1" l="1"/>
  <c r="N587" i="1"/>
  <c r="M589" i="1" l="1"/>
  <c r="N588" i="1"/>
  <c r="M590" i="1" l="1"/>
  <c r="N589" i="1"/>
  <c r="M591" i="1" l="1"/>
  <c r="N590" i="1"/>
  <c r="M592" i="1" l="1"/>
  <c r="N591" i="1"/>
  <c r="M593" i="1" l="1"/>
  <c r="N592" i="1"/>
  <c r="M594" i="1" l="1"/>
  <c r="N593" i="1"/>
  <c r="M595" i="1" l="1"/>
  <c r="N594" i="1"/>
  <c r="M596" i="1" l="1"/>
  <c r="N595" i="1"/>
  <c r="M597" i="1" l="1"/>
  <c r="N596" i="1"/>
  <c r="M598" i="1" l="1"/>
  <c r="N597" i="1"/>
  <c r="M599" i="1" l="1"/>
  <c r="N598" i="1"/>
  <c r="M600" i="1" l="1"/>
  <c r="N599" i="1"/>
  <c r="M601" i="1" l="1"/>
  <c r="N600" i="1"/>
  <c r="M602" i="1" l="1"/>
  <c r="N601" i="1"/>
  <c r="M603" i="1" l="1"/>
  <c r="N603" i="1" s="1"/>
  <c r="N602"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<sst xmlns="http://schemas.openxmlformats.org/spreadsheetml/2006/main" count="1688" uniqueCount="772">
  <si>
    <t>Date</t>
  </si>
  <si>
    <t>total incidents</t>
  </si>
  <si>
    <t>Total Lightning acres</t>
  </si>
  <si>
    <t>Total Human acres</t>
  </si>
  <si>
    <t>Lightning Fires</t>
  </si>
  <si>
    <t>Human Fires</t>
  </si>
  <si>
    <t>FA</t>
  </si>
  <si>
    <t>Medical</t>
  </si>
  <si>
    <t>WILDCAD #</t>
  </si>
  <si>
    <t>INCIDENT NAME</t>
  </si>
  <si>
    <t>DISTRICT</t>
  </si>
  <si>
    <t>PROTECTION</t>
  </si>
  <si>
    <t>Legal</t>
  </si>
  <si>
    <t>DATE</t>
  </si>
  <si>
    <t xml:space="preserve">FIRECODE </t>
  </si>
  <si>
    <t>Human acres</t>
  </si>
  <si>
    <t>Lightning acres</t>
  </si>
  <si>
    <t>Undetermined Acres</t>
  </si>
  <si>
    <t>Total Human</t>
  </si>
  <si>
    <t>Total Lighting</t>
  </si>
  <si>
    <t>Total Undetermined Acres</t>
  </si>
  <si>
    <t>Total Acres</t>
  </si>
  <si>
    <t>Dispatch Response Level</t>
  </si>
  <si>
    <t>Dispatch Mode</t>
  </si>
  <si>
    <t>RFPA Response</t>
  </si>
  <si>
    <t>IQCS Number</t>
  </si>
  <si>
    <t>Rapids</t>
  </si>
  <si>
    <t>MAZ</t>
  </si>
  <si>
    <t>T33s R7e Sec35</t>
  </si>
  <si>
    <t>P6 SFPP 0602</t>
  </si>
  <si>
    <t>Out Of Fire Season</t>
  </si>
  <si>
    <t>McReady</t>
  </si>
  <si>
    <t>T34s R9e Sec29</t>
  </si>
  <si>
    <t>P6 SHBJ 0602</t>
  </si>
  <si>
    <t>Cave 2</t>
  </si>
  <si>
    <t>T34s R7e Sec26</t>
  </si>
  <si>
    <t>P6 SHQU 0602</t>
  </si>
  <si>
    <t>Meadow</t>
  </si>
  <si>
    <t>981S</t>
  </si>
  <si>
    <t>T36s R10e Sec27</t>
  </si>
  <si>
    <t>26 981 179 26 PN SKNA 1542</t>
  </si>
  <si>
    <t>Quarry</t>
  </si>
  <si>
    <t>KRD</t>
  </si>
  <si>
    <t>T36s R6e Sec18</t>
  </si>
  <si>
    <t>P6 SKPX 0602</t>
  </si>
  <si>
    <t>Transfer</t>
  </si>
  <si>
    <t>T34s R7e Sec35</t>
  </si>
  <si>
    <t>P6 SKSB 0602</t>
  </si>
  <si>
    <t>South Fork</t>
  </si>
  <si>
    <t>982S</t>
  </si>
  <si>
    <t>T37s R15e Sec1</t>
  </si>
  <si>
    <t>26 982 097 26</t>
  </si>
  <si>
    <t>FA#1</t>
  </si>
  <si>
    <t>T36s R14e Sec6</t>
  </si>
  <si>
    <t>Three Creek</t>
  </si>
  <si>
    <t>KLR</t>
  </si>
  <si>
    <t>T29s R9e Sec33</t>
  </si>
  <si>
    <t>PR SLRW 1542 26 981 180 27</t>
  </si>
  <si>
    <t>Quarry Two</t>
  </si>
  <si>
    <t>PR SM8B 1542</t>
  </si>
  <si>
    <t>NFCA #69</t>
  </si>
  <si>
    <t>T35S R11E Sec24</t>
  </si>
  <si>
    <t>Drake Creek</t>
  </si>
  <si>
    <t>LKGS</t>
  </si>
  <si>
    <t>T39s R23e Sec9</t>
  </si>
  <si>
    <t>PD SMG2 1542</t>
  </si>
  <si>
    <t>Chase</t>
  </si>
  <si>
    <t>T40s R7e Sec15</t>
  </si>
  <si>
    <t>PD SMSR 1542</t>
  </si>
  <si>
    <t>Medicine</t>
  </si>
  <si>
    <t>T36s R12e Sec1</t>
  </si>
  <si>
    <t>PN SMV4 1542 26 982 098 26</t>
  </si>
  <si>
    <t>Tull</t>
  </si>
  <si>
    <t>T39s R15e Sec23</t>
  </si>
  <si>
    <t>26 982 099 26 P6 EK2B 0602</t>
  </si>
  <si>
    <t>Semi</t>
  </si>
  <si>
    <t>T33s R7e Sec14</t>
  </si>
  <si>
    <t>26 981 181 26 PN SN7Y 1542</t>
  </si>
  <si>
    <t>NFCA #70</t>
  </si>
  <si>
    <t>NFCA</t>
  </si>
  <si>
    <t>T38s R11e Sec1</t>
  </si>
  <si>
    <t>26 981 182 26</t>
  </si>
  <si>
    <t>NFCA #71</t>
  </si>
  <si>
    <t>T34s R7e Sec33</t>
  </si>
  <si>
    <t>26 981 183 26</t>
  </si>
  <si>
    <t>Loveless Creek</t>
  </si>
  <si>
    <t>T37s R21e Sec17</t>
  </si>
  <si>
    <t>26 982 100 26 PN SNM7 1542</t>
  </si>
  <si>
    <t>NFCA #72</t>
  </si>
  <si>
    <t>T36s R14e Sec28</t>
  </si>
  <si>
    <t>26 982 101 26</t>
  </si>
  <si>
    <t>Copeland</t>
  </si>
  <si>
    <t>T30s R10e Sec15</t>
  </si>
  <si>
    <t>26 981 184 26 PN SNSJ 1542</t>
  </si>
  <si>
    <t>NFCA #73</t>
  </si>
  <si>
    <t>T28s R8e Sec19</t>
  </si>
  <si>
    <t>26 981 185 26</t>
  </si>
  <si>
    <t>MA #1</t>
  </si>
  <si>
    <t>Mutual Aid</t>
  </si>
  <si>
    <t>T28s R15e Sec20</t>
  </si>
  <si>
    <t>PD SP0J 1542</t>
  </si>
  <si>
    <t>High Desert RFPA</t>
  </si>
  <si>
    <t>MA #2</t>
  </si>
  <si>
    <t>T28s R15e Sec21</t>
  </si>
  <si>
    <t>Paisley SAR</t>
  </si>
  <si>
    <t>NFCA #74</t>
  </si>
  <si>
    <t>T40s R7e Sec1</t>
  </si>
  <si>
    <t>26 981 187 26</t>
  </si>
  <si>
    <t>FA #2</t>
  </si>
  <si>
    <t>T39s R7e Sec26</t>
  </si>
  <si>
    <t>26 981 188 26</t>
  </si>
  <si>
    <t xml:space="preserve">Crook Peak </t>
  </si>
  <si>
    <t>SEZ</t>
  </si>
  <si>
    <t>T37s R22e Sec20</t>
  </si>
  <si>
    <t>P6 SP3Y 0602</t>
  </si>
  <si>
    <t>White Pine</t>
  </si>
  <si>
    <t>T36s R21e Sec35</t>
  </si>
  <si>
    <t>P6 SP6F 0602</t>
  </si>
  <si>
    <t>Yellow</t>
  </si>
  <si>
    <t>Block Card</t>
  </si>
  <si>
    <t>FA #4</t>
  </si>
  <si>
    <t>T23s R17e Sec36</t>
  </si>
  <si>
    <t>Blue</t>
  </si>
  <si>
    <t>FA #3</t>
  </si>
  <si>
    <t>T28s R14e Sec7</t>
  </si>
  <si>
    <t>Swan Lake</t>
  </si>
  <si>
    <t>T36s R9e Sec21</t>
  </si>
  <si>
    <t>26 981 190 26 PN SPJC 1542</t>
  </si>
  <si>
    <t>NFCA #75</t>
  </si>
  <si>
    <t>T35s R10e Sec22</t>
  </si>
  <si>
    <t>26 981 189 26</t>
  </si>
  <si>
    <t>North Green</t>
  </si>
  <si>
    <t>FTR</t>
  </si>
  <si>
    <t>T25s R17e Sec17</t>
  </si>
  <si>
    <t>PD SPLV 1542</t>
  </si>
  <si>
    <t>FA #5</t>
  </si>
  <si>
    <t>T38s R9e Sec6</t>
  </si>
  <si>
    <t>26 981 191 26</t>
  </si>
  <si>
    <t>Elde</t>
  </si>
  <si>
    <t>T35s R9e Sec24</t>
  </si>
  <si>
    <t>26 981 192 26</t>
  </si>
  <si>
    <t xml:space="preserve">Hamaker </t>
  </si>
  <si>
    <t>KFALLS</t>
  </si>
  <si>
    <t>T40s R7e Sec11</t>
  </si>
  <si>
    <t xml:space="preserve">26 981 193 26 </t>
  </si>
  <si>
    <t>WRZ Abandond #1</t>
  </si>
  <si>
    <t>WRZ</t>
  </si>
  <si>
    <t>T33s R17e Sec27</t>
  </si>
  <si>
    <t>WRZ Abandond #2</t>
  </si>
  <si>
    <t>T36s R18e Sec3</t>
  </si>
  <si>
    <t>WRZ Abandond #3</t>
  </si>
  <si>
    <t>T33 R15e Sec27</t>
  </si>
  <si>
    <t>WRZ Abandond #4</t>
  </si>
  <si>
    <t>T30s R14e Sec33</t>
  </si>
  <si>
    <t>WRZ Abandond #5</t>
  </si>
  <si>
    <t>WRZ Abandond #6</t>
  </si>
  <si>
    <t>WRZ Abandond #7</t>
  </si>
  <si>
    <t>T31s R14e Sec8</t>
  </si>
  <si>
    <t>Creed</t>
  </si>
  <si>
    <t>T25s R17e Sec28</t>
  </si>
  <si>
    <t>PD SPT9 1542</t>
  </si>
  <si>
    <t>Stephen Butte</t>
  </si>
  <si>
    <t>T24s R17e Sec14</t>
  </si>
  <si>
    <t>PD SPU0 1542</t>
  </si>
  <si>
    <t>NFCA #77</t>
  </si>
  <si>
    <t>T32s R7e Sec24</t>
  </si>
  <si>
    <t>26 981 194 26</t>
  </si>
  <si>
    <t>Bedfield</t>
  </si>
  <si>
    <t>T40s R11e Sec11</t>
  </si>
  <si>
    <t>26 981 195 26</t>
  </si>
  <si>
    <t>NFCA #76</t>
  </si>
  <si>
    <t>T40s R8e Sec17</t>
  </si>
  <si>
    <t>26 981 196 26</t>
  </si>
  <si>
    <t>FA #7</t>
  </si>
  <si>
    <t>T37s R9e Sec5</t>
  </si>
  <si>
    <t>26 981 197 26</t>
  </si>
  <si>
    <t>Driscall</t>
  </si>
  <si>
    <t>T37s R14e Sec31</t>
  </si>
  <si>
    <t>26 982 102 26</t>
  </si>
  <si>
    <t>Incident Skipped</t>
  </si>
  <si>
    <t>NFCA #78</t>
  </si>
  <si>
    <t>T36s R12e Sec2</t>
  </si>
  <si>
    <t>26 982 103 26</t>
  </si>
  <si>
    <t>NFCA #79</t>
  </si>
  <si>
    <t>T37s R11e Sec14</t>
  </si>
  <si>
    <t>26 981 198 26</t>
  </si>
  <si>
    <t>Pit</t>
  </si>
  <si>
    <t>T34s R8e Sec27</t>
  </si>
  <si>
    <t>26 981 199 26</t>
  </si>
  <si>
    <t>Crow Butte</t>
  </si>
  <si>
    <t>T25s R20e Sec28</t>
  </si>
  <si>
    <t>PD SPYP 1542</t>
  </si>
  <si>
    <t>Smith</t>
  </si>
  <si>
    <t>T40s R13e Sec18</t>
  </si>
  <si>
    <t>PD SQ0B 1542</t>
  </si>
  <si>
    <t>NFCA #80</t>
  </si>
  <si>
    <t>T40s R14e Sec 18</t>
  </si>
  <si>
    <t>26 981 200 26</t>
  </si>
  <si>
    <t>Dry</t>
  </si>
  <si>
    <t>T28s R24e Sec1</t>
  </si>
  <si>
    <t>PD SQ13 1542</t>
  </si>
  <si>
    <t>Red</t>
  </si>
  <si>
    <t>Scale</t>
  </si>
  <si>
    <t>T38s R10e Sec36</t>
  </si>
  <si>
    <t>26 981 201 26</t>
  </si>
  <si>
    <t>MA #3</t>
  </si>
  <si>
    <t>T27s R15e Sec2</t>
  </si>
  <si>
    <t>26 982 104 26</t>
  </si>
  <si>
    <t>MA #4</t>
  </si>
  <si>
    <t>T27s rR15 Sec1</t>
  </si>
  <si>
    <t>WRZ Abandond #8</t>
  </si>
  <si>
    <t>T30s R14e Sec28</t>
  </si>
  <si>
    <t>P6 EK2B 0602</t>
  </si>
  <si>
    <t xml:space="preserve">5 Mile </t>
  </si>
  <si>
    <t>T35s R13e Sec33</t>
  </si>
  <si>
    <t>26 982 105 26</t>
  </si>
  <si>
    <t>MA #5</t>
  </si>
  <si>
    <t>T34s R7e Sec34</t>
  </si>
  <si>
    <t>26 981 202 26</t>
  </si>
  <si>
    <t>MA #6</t>
  </si>
  <si>
    <t>T39s R9 Sec29</t>
  </si>
  <si>
    <t>26 981 203 26</t>
  </si>
  <si>
    <t>Camas Creek</t>
  </si>
  <si>
    <t>T39 R21 Sec20</t>
  </si>
  <si>
    <t>FA#8</t>
  </si>
  <si>
    <t>T30s R5e Sec13</t>
  </si>
  <si>
    <t>Topsy</t>
  </si>
  <si>
    <t>T40s R7e Sec7</t>
  </si>
  <si>
    <t>PD SQVE 1542 26 981 204 26</t>
  </si>
  <si>
    <t>Yoss Creek</t>
  </si>
  <si>
    <t>T32s R9e Sec1</t>
  </si>
  <si>
    <t>P6 SR62 0602</t>
  </si>
  <si>
    <t>Lone Pine</t>
  </si>
  <si>
    <t>T34s R9e Sec21</t>
  </si>
  <si>
    <t>P6 SRCR 0602 26 981 205 26</t>
  </si>
  <si>
    <t>Dry Creek</t>
  </si>
  <si>
    <t>T41s R18e Sec24</t>
  </si>
  <si>
    <t>26 982 107 26 PN SRDE 1542</t>
  </si>
  <si>
    <t>Multiple Fire</t>
  </si>
  <si>
    <t>Glass House</t>
  </si>
  <si>
    <t>SHR</t>
  </si>
  <si>
    <t>T36s R25e Sec19</t>
  </si>
  <si>
    <t>PR SRD5 1542</t>
  </si>
  <si>
    <t>Irish</t>
  </si>
  <si>
    <t>T38s R23e Sec15</t>
  </si>
  <si>
    <t>PD SREB 1542</t>
  </si>
  <si>
    <t>Double</t>
  </si>
  <si>
    <t>T40s R12e Sec9</t>
  </si>
  <si>
    <t>26 981 206 26</t>
  </si>
  <si>
    <t>NFCA #81</t>
  </si>
  <si>
    <t>T40s R12e Sec16</t>
  </si>
  <si>
    <t>26 981 207 26</t>
  </si>
  <si>
    <t>MEDICAL</t>
  </si>
  <si>
    <t>Dergarmo Canyon</t>
  </si>
  <si>
    <t>T36s R25e Sec4</t>
  </si>
  <si>
    <t>PR SRFN 1542</t>
  </si>
  <si>
    <t>Boyle</t>
  </si>
  <si>
    <t>T39s R7e Sec29</t>
  </si>
  <si>
    <t>26 981 208 26</t>
  </si>
  <si>
    <t>FA #9</t>
  </si>
  <si>
    <t>T28S R12E Sec2</t>
  </si>
  <si>
    <t>Willow</t>
  </si>
  <si>
    <t>GER</t>
  </si>
  <si>
    <t>T41s R14.5e Sec18</t>
  </si>
  <si>
    <t>PN SRHZ 1542</t>
  </si>
  <si>
    <t>FA #10</t>
  </si>
  <si>
    <t>T36s R18e Sec27</t>
  </si>
  <si>
    <t>FA #11</t>
  </si>
  <si>
    <t>T35S R23E Sec2</t>
  </si>
  <si>
    <t>Seagull</t>
  </si>
  <si>
    <t>T38S R11E Sec15</t>
  </si>
  <si>
    <t>Agency</t>
  </si>
  <si>
    <t>T34s R7.5e Sec12</t>
  </si>
  <si>
    <t>26 981 210 26</t>
  </si>
  <si>
    <t>Whittemore (MODOC IA ASSIST)</t>
  </si>
  <si>
    <t>Brady</t>
  </si>
  <si>
    <t>T41s R14.5e Sec7</t>
  </si>
  <si>
    <t>PD SRTE 1542 26 982 109 26</t>
  </si>
  <si>
    <t>Strawberry</t>
  </si>
  <si>
    <t>T40s R16e Sec18</t>
  </si>
  <si>
    <t>P6 EK2B 0602 26 982 110 26</t>
  </si>
  <si>
    <t>NFCA #83</t>
  </si>
  <si>
    <t>T37s R13e Sec27</t>
  </si>
  <si>
    <t>26 982 111 26</t>
  </si>
  <si>
    <t>NFCA #82</t>
  </si>
  <si>
    <t>T36s R11e Sec7</t>
  </si>
  <si>
    <t>26 981 211 26</t>
  </si>
  <si>
    <t>Bucks</t>
  </si>
  <si>
    <t>D SRVU 1542 26 981 212 26</t>
  </si>
  <si>
    <t>FA #13</t>
  </si>
  <si>
    <t>T37s R22e Sec 28</t>
  </si>
  <si>
    <t>MA #7</t>
  </si>
  <si>
    <t>T39s R9e Sec33</t>
  </si>
  <si>
    <t>26 981 213 26</t>
  </si>
  <si>
    <t>FA #12</t>
  </si>
  <si>
    <t>T25s R17e Sec12</t>
  </si>
  <si>
    <t>PD SS0V 1542</t>
  </si>
  <si>
    <t>Swan</t>
  </si>
  <si>
    <t>T37s R10e Sec8</t>
  </si>
  <si>
    <t>26 981 214 26</t>
  </si>
  <si>
    <t>FF Mountain (Modoc Assist)</t>
  </si>
  <si>
    <t>Chase 2</t>
  </si>
  <si>
    <t>PS SSNS 1542</t>
  </si>
  <si>
    <t>NFCA #84</t>
  </si>
  <si>
    <t>T40s R11e Sec1</t>
  </si>
  <si>
    <t>26 981 215 26</t>
  </si>
  <si>
    <t>Railroad</t>
  </si>
  <si>
    <t>T27s R8e Sec4</t>
  </si>
  <si>
    <t>P6 SSKW 0602</t>
  </si>
  <si>
    <t xml:space="preserve">Hamaker 2 </t>
  </si>
  <si>
    <t>T40s R7e Sec10</t>
  </si>
  <si>
    <t>26 981 001 27 PN SSLY 1542</t>
  </si>
  <si>
    <t>Pothole Springs</t>
  </si>
  <si>
    <t>T25s R12e Sec33</t>
  </si>
  <si>
    <t>26 982 001 27 PN SSS8 1542</t>
  </si>
  <si>
    <t>FA #14</t>
  </si>
  <si>
    <t>T33s R13e Sec23</t>
  </si>
  <si>
    <t>26 982 002 27</t>
  </si>
  <si>
    <t>Oil Dry</t>
  </si>
  <si>
    <t>T26s R16e Sec14</t>
  </si>
  <si>
    <t>PD SSYW 1542</t>
  </si>
  <si>
    <t>Plume</t>
  </si>
  <si>
    <t>T38s R19e Sec34</t>
  </si>
  <si>
    <t>Fish Creek</t>
  </si>
  <si>
    <t>T38s R24e Sec18</t>
  </si>
  <si>
    <t>PD ST1U 1542</t>
  </si>
  <si>
    <t>FA #16</t>
  </si>
  <si>
    <t>T31s R16e Sec PB42</t>
  </si>
  <si>
    <t>Wren</t>
  </si>
  <si>
    <t>T38s R11e Sec11</t>
  </si>
  <si>
    <t>26 981 002 27</t>
  </si>
  <si>
    <t>Bunchgrass</t>
  </si>
  <si>
    <t>PS ST09 1542</t>
  </si>
  <si>
    <t>Scott Creek</t>
  </si>
  <si>
    <t>T31s R7e Sec20</t>
  </si>
  <si>
    <t>26 981 003 27 PN ST0T 1542</t>
  </si>
  <si>
    <t>FA #15</t>
  </si>
  <si>
    <t>T40s R17e Sec34</t>
  </si>
  <si>
    <t>Calimus Springs</t>
  </si>
  <si>
    <t>T34s R9e Sec2</t>
  </si>
  <si>
    <t>P6 EK2B 0602 26 981 004 27</t>
  </si>
  <si>
    <t>Nagel Ridge</t>
  </si>
  <si>
    <t>T35s R11e Sec15</t>
  </si>
  <si>
    <t>26 981 005 27</t>
  </si>
  <si>
    <t>Anderson</t>
  </si>
  <si>
    <t>T36s R8e Sec17</t>
  </si>
  <si>
    <t>P6 EK2B 0602 26 981 006 27</t>
  </si>
  <si>
    <t>NFCA #1</t>
  </si>
  <si>
    <t>T40s R12e Sec1</t>
  </si>
  <si>
    <t>26 981 007 27</t>
  </si>
  <si>
    <t>Cascade</t>
  </si>
  <si>
    <t>26 981 008 27</t>
  </si>
  <si>
    <t>Deep Creek</t>
  </si>
  <si>
    <t>T41s R21e Sec13</t>
  </si>
  <si>
    <t>T38s R24e Sec 18 UTL</t>
  </si>
  <si>
    <t>Bowman</t>
  </si>
  <si>
    <t>T26s R17e Sec5</t>
  </si>
  <si>
    <t>PN ST35 1542</t>
  </si>
  <si>
    <t>FA #18</t>
  </si>
  <si>
    <t>T31s R7.5e Sec10</t>
  </si>
  <si>
    <t>Sugarpine</t>
  </si>
  <si>
    <t>T28s R8e Sec13</t>
  </si>
  <si>
    <t>P6 EK2B 0602 26 981 009 27</t>
  </si>
  <si>
    <t>Rock Springs</t>
  </si>
  <si>
    <t>T27s R11e Sec6</t>
  </si>
  <si>
    <t>26 982 003 27</t>
  </si>
  <si>
    <t>FA #19</t>
  </si>
  <si>
    <t>T30s R7e Sec PB44</t>
  </si>
  <si>
    <t>P6 EK2B 0602 26 981 010 27</t>
  </si>
  <si>
    <t>FA #17</t>
  </si>
  <si>
    <t>T27s R8e Sec (PB38)</t>
  </si>
  <si>
    <t>26 981 011 27</t>
  </si>
  <si>
    <t>Burnt Creek</t>
  </si>
  <si>
    <t>T40s R21e Sec2</t>
  </si>
  <si>
    <t>Bunyard</t>
  </si>
  <si>
    <t>T29s R14e Sec21</t>
  </si>
  <si>
    <t>26 982 004 27 P6 EK2B 0602</t>
  </si>
  <si>
    <t>Peck Spring</t>
  </si>
  <si>
    <t>T31s R15e Sec25</t>
  </si>
  <si>
    <t>26 982 005 27 PN ST86 1542</t>
  </si>
  <si>
    <t>Maklaks</t>
  </si>
  <si>
    <t>CLP</t>
  </si>
  <si>
    <t>T32s R7.5e Sec4</t>
  </si>
  <si>
    <t>PP ST9E 1542 26 981 012 27</t>
  </si>
  <si>
    <t>Cinder</t>
  </si>
  <si>
    <t>T34s R8e Sec19</t>
  </si>
  <si>
    <t>P6 STCR 0602 26 981 013 27</t>
  </si>
  <si>
    <t>Brimwell</t>
  </si>
  <si>
    <t>T27s R21e Sec24</t>
  </si>
  <si>
    <t>PD STJ7 1542</t>
  </si>
  <si>
    <t>NFCA #2</t>
  </si>
  <si>
    <t>T37s R8e Sec25</t>
  </si>
  <si>
    <t>26 981 015 27</t>
  </si>
  <si>
    <t>Cherry</t>
  </si>
  <si>
    <t>26 981 014 27 PN STTE 1542</t>
  </si>
  <si>
    <t>Drive</t>
  </si>
  <si>
    <t>T38s R11e Sec10</t>
  </si>
  <si>
    <t>26 981 016 27</t>
  </si>
  <si>
    <t>NFCA #3</t>
  </si>
  <si>
    <t>T37s R15e Sec17</t>
  </si>
  <si>
    <t>26 982 006 27</t>
  </si>
  <si>
    <t>FA #21</t>
  </si>
  <si>
    <t>T35s R7e Sec3</t>
  </si>
  <si>
    <t>26 981 017 27</t>
  </si>
  <si>
    <t>FA #22</t>
  </si>
  <si>
    <t>T37s R5e Sec14</t>
  </si>
  <si>
    <t>26 981 018 27</t>
  </si>
  <si>
    <t>Willow Springs</t>
  </si>
  <si>
    <t>T28s R8e Sec22</t>
  </si>
  <si>
    <t>26 981 019 27</t>
  </si>
  <si>
    <t>Beaver Marsh</t>
  </si>
  <si>
    <t>T27s R8e Sec27</t>
  </si>
  <si>
    <t>Lenz</t>
  </si>
  <si>
    <t>T30s R8e Sec14</t>
  </si>
  <si>
    <t>26 981 020 27</t>
  </si>
  <si>
    <t>Fredericks Butte</t>
  </si>
  <si>
    <t>T25s R16e Sec24</t>
  </si>
  <si>
    <t>PD STZY 1542</t>
  </si>
  <si>
    <t>NFCA #4</t>
  </si>
  <si>
    <t>T37s R11e Sec35</t>
  </si>
  <si>
    <t>26 981 021 27</t>
  </si>
  <si>
    <t>Deer Head</t>
  </si>
  <si>
    <t>T31s R15e Sec3</t>
  </si>
  <si>
    <t>26 982 007 27 PN SU27 1542</t>
  </si>
  <si>
    <t>NFCA #5</t>
  </si>
  <si>
    <t>T35s R12e Sec36</t>
  </si>
  <si>
    <t>Spring Butte</t>
  </si>
  <si>
    <t>26 982 008 27</t>
  </si>
  <si>
    <t>Table</t>
  </si>
  <si>
    <t>T28s R16e Sec7</t>
  </si>
  <si>
    <t>PD SU25 1542</t>
  </si>
  <si>
    <t>FA #23</t>
  </si>
  <si>
    <t>T30s R15e Sec29</t>
  </si>
  <si>
    <t>Sink</t>
  </si>
  <si>
    <t>T25s R16e Sec11</t>
  </si>
  <si>
    <t>PD SU2Y 1542</t>
  </si>
  <si>
    <t>Garfield</t>
  </si>
  <si>
    <t>T31s R6e Sec9</t>
  </si>
  <si>
    <t>PP SU33 1542</t>
  </si>
  <si>
    <t>Crater Springs</t>
  </si>
  <si>
    <t>T29s R5e Sec32</t>
  </si>
  <si>
    <t>PP SU34 1542</t>
  </si>
  <si>
    <t>Sevenmile</t>
  </si>
  <si>
    <t>T33s R6e Sec38</t>
  </si>
  <si>
    <t>P6 EK2B 0602 26 981 022 27</t>
  </si>
  <si>
    <t>MA #9</t>
  </si>
  <si>
    <t>T39s R9e Sec5</t>
  </si>
  <si>
    <t>26 981 024 27</t>
  </si>
  <si>
    <t>NFCA #6</t>
  </si>
  <si>
    <t>T36s R10e Sec28</t>
  </si>
  <si>
    <t>26 981 026 27</t>
  </si>
  <si>
    <t>NFCA #7</t>
  </si>
  <si>
    <t>T39s R5e Sec32</t>
  </si>
  <si>
    <t>26 981 027 27</t>
  </si>
  <si>
    <t>Loveless</t>
  </si>
  <si>
    <t>T35s R11e Sec14</t>
  </si>
  <si>
    <t>26 981 028 27</t>
  </si>
  <si>
    <t>Blue Bill</t>
  </si>
  <si>
    <t>T38s R11e Sec21</t>
  </si>
  <si>
    <t>26 981 029 27</t>
  </si>
  <si>
    <t>Fisher</t>
  </si>
  <si>
    <t>T37s R11e Sec33</t>
  </si>
  <si>
    <t>26 981 030 27</t>
  </si>
  <si>
    <t>NFCA #8</t>
  </si>
  <si>
    <t>T36s R10e Sec11</t>
  </si>
  <si>
    <t>26 981 031 27</t>
  </si>
  <si>
    <t>NFCA #9</t>
  </si>
  <si>
    <t>T38s R10e Sec25</t>
  </si>
  <si>
    <t>26 981 032 27</t>
  </si>
  <si>
    <t>FA #24</t>
  </si>
  <si>
    <t>T36s R18e Sec7</t>
  </si>
  <si>
    <t>NFCA #10</t>
  </si>
  <si>
    <t>T36s R13e Sec16</t>
  </si>
  <si>
    <t>26 982 009 27</t>
  </si>
  <si>
    <t>MA #10</t>
  </si>
  <si>
    <t>T25s R12e Sec25</t>
  </si>
  <si>
    <t>26 982 010 27</t>
  </si>
  <si>
    <t>Friendship</t>
  </si>
  <si>
    <t>T34s R7e Sec27</t>
  </si>
  <si>
    <t>26 981 033 27 PN SUSR 1542</t>
  </si>
  <si>
    <t>Access</t>
  </si>
  <si>
    <t>T39s R7e Sec20</t>
  </si>
  <si>
    <t>26 981 034 27</t>
  </si>
  <si>
    <t>NFCA #11</t>
  </si>
  <si>
    <t>T40s R13e Sec15</t>
  </si>
  <si>
    <t>26 981 035 27</t>
  </si>
  <si>
    <t>Bull</t>
  </si>
  <si>
    <t>T23s R20e Sec34</t>
  </si>
  <si>
    <t>PD SUSN 1542</t>
  </si>
  <si>
    <t>Brothers Hampton RFPA</t>
  </si>
  <si>
    <t>Quartz Creek</t>
  </si>
  <si>
    <t>T37s R16e Sec34</t>
  </si>
  <si>
    <t>26 982 011 27 PN SUSP 1542</t>
  </si>
  <si>
    <t>NFCA #12</t>
  </si>
  <si>
    <t>T39s R11.5e Sec20</t>
  </si>
  <si>
    <t>26 981 036 27</t>
  </si>
  <si>
    <t>FA #26</t>
  </si>
  <si>
    <t>T30s R5e Sec33</t>
  </si>
  <si>
    <t>FA #27</t>
  </si>
  <si>
    <t>T29s R27e Sec12</t>
  </si>
  <si>
    <t>PD SUUY 1542</t>
  </si>
  <si>
    <t xml:space="preserve">SIFC -Macy (Mutual AID) </t>
  </si>
  <si>
    <t>T46s R21e Sec10</t>
  </si>
  <si>
    <t>PD SUUU 1542</t>
  </si>
  <si>
    <t>NFCA #13</t>
  </si>
  <si>
    <t>T38s R11e Sec14</t>
  </si>
  <si>
    <t>26 981 037 27</t>
  </si>
  <si>
    <t>MA #11</t>
  </si>
  <si>
    <t>T39s R8e Sec12</t>
  </si>
  <si>
    <t>26 981 038 27</t>
  </si>
  <si>
    <t>NFCA #14</t>
  </si>
  <si>
    <t>T39s T10e Sec13</t>
  </si>
  <si>
    <t>26 981 039 27</t>
  </si>
  <si>
    <t>FA #28</t>
  </si>
  <si>
    <t>T27s R18e Sec12</t>
  </si>
  <si>
    <t>PD SV08 15425</t>
  </si>
  <si>
    <t>Annie Creek</t>
  </si>
  <si>
    <t>T32s R7e Sec63</t>
  </si>
  <si>
    <t xml:space="preserve">26 981 040 27 </t>
  </si>
  <si>
    <t>NFCA #15</t>
  </si>
  <si>
    <t>T41s R12e Sec21</t>
  </si>
  <si>
    <t>26 981 041 27</t>
  </si>
  <si>
    <t>Alisa</t>
  </si>
  <si>
    <t>T38s R9e Sec22</t>
  </si>
  <si>
    <t>26 981 042 27</t>
  </si>
  <si>
    <t>014 Road</t>
  </si>
  <si>
    <t>T30s R14e Sec14</t>
  </si>
  <si>
    <t>P6 SVNP 0602</t>
  </si>
  <si>
    <t>NFCA #16</t>
  </si>
  <si>
    <t>T36s R13e Sec18</t>
  </si>
  <si>
    <t>26 982 012 27</t>
  </si>
  <si>
    <t>Slash</t>
  </si>
  <si>
    <t>T39s R7e Sec6</t>
  </si>
  <si>
    <t>26 981 043 27</t>
  </si>
  <si>
    <t>NFCA #17</t>
  </si>
  <si>
    <t>Powerline</t>
  </si>
  <si>
    <t>T39S R21E Sec1</t>
  </si>
  <si>
    <t>26 982 013 27</t>
  </si>
  <si>
    <t>Hawk</t>
  </si>
  <si>
    <t>T34S R9E Sec10</t>
  </si>
  <si>
    <t>26 981 045 27</t>
  </si>
  <si>
    <t>MA #12</t>
  </si>
  <si>
    <t>T26S R18E Sec8</t>
  </si>
  <si>
    <t>MA #13</t>
  </si>
  <si>
    <t>T39S R20E Sec22</t>
  </si>
  <si>
    <t>26 982 014 27</t>
  </si>
  <si>
    <t>Wrights Spring</t>
  </si>
  <si>
    <t>T36S R8E Sec11</t>
  </si>
  <si>
    <t>26 981 046 27</t>
  </si>
  <si>
    <t>Missing Dozer IWI</t>
  </si>
  <si>
    <t>NON STAT</t>
  </si>
  <si>
    <t>FA #29</t>
  </si>
  <si>
    <t>T35S R11E Sec7</t>
  </si>
  <si>
    <t>26 981 047 27</t>
  </si>
  <si>
    <t>MA #14</t>
  </si>
  <si>
    <t>T38S R11E Sec7</t>
  </si>
  <si>
    <t>26 981 048 27</t>
  </si>
  <si>
    <t>FA #30</t>
  </si>
  <si>
    <t>T27S R6.5E Sec13</t>
  </si>
  <si>
    <t>Wildhorse</t>
  </si>
  <si>
    <t>T37S R11E Sec33</t>
  </si>
  <si>
    <t>26 981 049 27</t>
  </si>
  <si>
    <t>Pitbull</t>
  </si>
  <si>
    <t>T36S R6E Sec4</t>
  </si>
  <si>
    <t>26 981 050 27</t>
  </si>
  <si>
    <t>Spitz</t>
  </si>
  <si>
    <t>T30S R7E Sec29</t>
  </si>
  <si>
    <t>26 981 051 27</t>
  </si>
  <si>
    <t>Grimmet</t>
  </si>
  <si>
    <t>T27S R9E Sec30</t>
  </si>
  <si>
    <t>26 981 052 27</t>
  </si>
  <si>
    <t>Silver Lake RD</t>
  </si>
  <si>
    <t>T28S R14E Sec21</t>
  </si>
  <si>
    <t>26 092 015 27</t>
  </si>
  <si>
    <t>Thompson</t>
  </si>
  <si>
    <t>T30S R14E Sec29</t>
  </si>
  <si>
    <t>FA #37</t>
  </si>
  <si>
    <t>T28S R11E Sec27</t>
  </si>
  <si>
    <t>26 982 016 27</t>
  </si>
  <si>
    <t>Green Mountain</t>
  </si>
  <si>
    <t>T25S R17E Sec21</t>
  </si>
  <si>
    <t>Rock</t>
  </si>
  <si>
    <t>T25S R16E Sec5</t>
  </si>
  <si>
    <t>Little Junie</t>
  </si>
  <si>
    <t>T27S R15E Sec36</t>
  </si>
  <si>
    <t>Twin Buttes</t>
  </si>
  <si>
    <t>T25S R16E Sec10</t>
  </si>
  <si>
    <t>FA #31</t>
  </si>
  <si>
    <t>T35S R10E Sec26</t>
  </si>
  <si>
    <t>Farm</t>
  </si>
  <si>
    <t>T29S R15E Sec25</t>
  </si>
  <si>
    <t>FA #33</t>
  </si>
  <si>
    <t>T24S R18E Sec12</t>
  </si>
  <si>
    <t>Rim</t>
  </si>
  <si>
    <t>T32S R16E Sec5</t>
  </si>
  <si>
    <t>Pic</t>
  </si>
  <si>
    <t>T29S R15E Sec36</t>
  </si>
  <si>
    <t>26 982 017 27</t>
  </si>
  <si>
    <t>FA #32</t>
  </si>
  <si>
    <t>T40S R25E Sec32</t>
  </si>
  <si>
    <t>Spring Creek</t>
  </si>
  <si>
    <t>T36S R13E Sec17</t>
  </si>
  <si>
    <t>26 982 018 27</t>
  </si>
  <si>
    <t>FA #34</t>
  </si>
  <si>
    <t>26 981 054 27</t>
  </si>
  <si>
    <t>FA #35</t>
  </si>
  <si>
    <t>T41S R26E Sec14</t>
  </si>
  <si>
    <t>FA #36</t>
  </si>
  <si>
    <t>T36S R25E Sec34</t>
  </si>
  <si>
    <t>Pole</t>
  </si>
  <si>
    <t>T36S R10E Sec2</t>
  </si>
  <si>
    <t>26 981 053 27</t>
  </si>
  <si>
    <t>Picture Rock</t>
  </si>
  <si>
    <t>T29S R16E Sec36</t>
  </si>
  <si>
    <t>26 982 019 27</t>
  </si>
  <si>
    <t>Ponderosa</t>
  </si>
  <si>
    <t>T32S R6E Sec25</t>
  </si>
  <si>
    <t>LEO UAS OPS</t>
  </si>
  <si>
    <t>Kleinrock</t>
  </si>
  <si>
    <t>T35s R11e Sec13</t>
  </si>
  <si>
    <t>26 981 056 27</t>
  </si>
  <si>
    <t>FA #38</t>
  </si>
  <si>
    <t>T33s R13e Sec19</t>
  </si>
  <si>
    <t>Kline</t>
  </si>
  <si>
    <t>T35s R11e Sec24</t>
  </si>
  <si>
    <t>26 981 057 27 PN SXB8 1542</t>
  </si>
  <si>
    <t>NFCA #18</t>
  </si>
  <si>
    <t>T39s R10e Sec21</t>
  </si>
  <si>
    <t>26 981 058 27</t>
  </si>
  <si>
    <t>NFCA #19</t>
  </si>
  <si>
    <t>T38s R11e Sec2</t>
  </si>
  <si>
    <t xml:space="preserve">26 981 059 27 </t>
  </si>
  <si>
    <t>Unit</t>
  </si>
  <si>
    <t>District</t>
  </si>
  <si>
    <t>Warner Valley RFPA</t>
  </si>
  <si>
    <t>Fire Plan</t>
  </si>
  <si>
    <t>Response Levels</t>
  </si>
  <si>
    <t>Medical Levels</t>
  </si>
  <si>
    <t>ODF</t>
  </si>
  <si>
    <t>Bly</t>
  </si>
  <si>
    <t>Green</t>
  </si>
  <si>
    <t>Lakeview</t>
  </si>
  <si>
    <t>Frenchglen RFPA</t>
  </si>
  <si>
    <t>WALKER</t>
  </si>
  <si>
    <t>Winter Rim Zone</t>
  </si>
  <si>
    <t>Wagontire RFPA</t>
  </si>
  <si>
    <t>ORKLT</t>
  </si>
  <si>
    <t>Tribes</t>
  </si>
  <si>
    <t>FS</t>
  </si>
  <si>
    <t>Klamath RD</t>
  </si>
  <si>
    <t>No RFPA Response</t>
  </si>
  <si>
    <t>BLM-Lakeview</t>
  </si>
  <si>
    <t xml:space="preserve">BLM-Gerber </t>
  </si>
  <si>
    <t>BLM</t>
  </si>
  <si>
    <t>BLM-Klamath Falls</t>
  </si>
  <si>
    <t>KFRA</t>
  </si>
  <si>
    <t>BLM-Fort Rock</t>
  </si>
  <si>
    <t>Sheldon-Hart</t>
  </si>
  <si>
    <t>Yes</t>
  </si>
  <si>
    <t>NO</t>
  </si>
  <si>
    <t>Klamath FWS</t>
  </si>
  <si>
    <t xml:space="preserve">Crater Lake </t>
  </si>
  <si>
    <t>Klamath ODF</t>
  </si>
  <si>
    <t>FWS</t>
  </si>
  <si>
    <t>Lake ODF</t>
  </si>
  <si>
    <t>BVR</t>
  </si>
  <si>
    <t>Walker Range</t>
  </si>
  <si>
    <t>Klamath Tribes</t>
  </si>
  <si>
    <t>NPS</t>
  </si>
  <si>
    <t>DSL</t>
  </si>
  <si>
    <t>Lightning Caused</t>
  </si>
  <si>
    <t>Human Caused</t>
  </si>
  <si>
    <t>Total Fires</t>
  </si>
  <si>
    <t>Percent</t>
  </si>
  <si>
    <t>Forest Service</t>
  </si>
  <si>
    <t>Mazama Zone</t>
  </si>
  <si>
    <t>BLM-LKV</t>
  </si>
  <si>
    <t>Lightning</t>
  </si>
  <si>
    <t>Human</t>
  </si>
  <si>
    <t>Month</t>
  </si>
  <si>
    <t>Human Acres By Month</t>
  </si>
  <si>
    <t>Human Fires by Month</t>
  </si>
  <si>
    <t>Lightning Acres By Month</t>
  </si>
  <si>
    <t>Lightning Fires by Month</t>
  </si>
  <si>
    <t>Total Acres by Month</t>
  </si>
  <si>
    <t>Total Incidents By Month</t>
  </si>
  <si>
    <t>April</t>
  </si>
  <si>
    <t>May</t>
  </si>
  <si>
    <t>June</t>
  </si>
  <si>
    <t>July</t>
  </si>
  <si>
    <t>August</t>
  </si>
  <si>
    <t>September</t>
  </si>
  <si>
    <t>October</t>
  </si>
  <si>
    <t>November</t>
  </si>
  <si>
    <t>December</t>
  </si>
  <si>
    <t>Pre Fire Season</t>
  </si>
  <si>
    <t>Fire Season</t>
  </si>
  <si>
    <t>Post Fire Season</t>
  </si>
  <si>
    <t>Preseason Acres</t>
  </si>
  <si>
    <t>Preseason Fires</t>
  </si>
  <si>
    <t>Fire Season Acres</t>
  </si>
  <si>
    <t>Fire Season Fires</t>
  </si>
  <si>
    <t>Post Season Acres</t>
  </si>
  <si>
    <t>Post Season Fires</t>
  </si>
  <si>
    <t>Recip</t>
  </si>
  <si>
    <t>Reimbursable FED</t>
  </si>
  <si>
    <t>Reimbursable ODF</t>
  </si>
  <si>
    <t>BY PROTECTION</t>
  </si>
  <si>
    <t>Lightning Acres</t>
  </si>
  <si>
    <t>Undetermined Caused</t>
  </si>
  <si>
    <t>Human Acres</t>
  </si>
  <si>
    <t>BIA</t>
  </si>
  <si>
    <t>SCOFMP Totals</t>
  </si>
  <si>
    <t>BY OWNERSHIP</t>
  </si>
  <si>
    <t>Southeast Zone</t>
  </si>
  <si>
    <t>BLM-Gerber</t>
  </si>
  <si>
    <t>Bear Valley</t>
  </si>
  <si>
    <t>OR-KLT</t>
  </si>
  <si>
    <t>Totals</t>
  </si>
  <si>
    <r>
      <t>**</t>
    </r>
    <r>
      <rPr>
        <sz val="11"/>
        <color theme="1"/>
        <rFont val="Calibri"/>
        <family val="2"/>
        <scheme val="minor"/>
      </rPr>
      <t xml:space="preserve">Klamath Falls Resource area fires acerage will not be calculated in BLM acres at top of page because they are reported on the SIT report as BLM land protected by ODF**            </t>
    </r>
  </si>
  <si>
    <t>False Alarms</t>
  </si>
  <si>
    <t>Non-Stat</t>
  </si>
  <si>
    <t>Undetermined Cause</t>
  </si>
  <si>
    <t>DSL Fires</t>
  </si>
  <si>
    <t>Forest Service Fires</t>
  </si>
  <si>
    <t>INCIDENT #</t>
  </si>
  <si>
    <t>FIRE NAME</t>
  </si>
  <si>
    <t>HUMAN ACRES</t>
  </si>
  <si>
    <t>LIGHTNING ACRES</t>
  </si>
  <si>
    <t>IQCS #</t>
  </si>
  <si>
    <t>Total Human Fires</t>
  </si>
  <si>
    <t>Total Lightning Fires</t>
  </si>
  <si>
    <t xml:space="preserve">Total Undetermined Fire </t>
  </si>
  <si>
    <t>Total Human Acres</t>
  </si>
  <si>
    <t>Total Lightning Acres</t>
  </si>
  <si>
    <t>Total Undetermined Fires</t>
  </si>
  <si>
    <t>WINTER RIM ZONE</t>
  </si>
  <si>
    <t>Undetrmined Acres</t>
  </si>
  <si>
    <t>Undetermined Fires</t>
  </si>
  <si>
    <t>CHEMULT RD</t>
  </si>
  <si>
    <t>Total Unetermined Acres</t>
  </si>
  <si>
    <t>BLM  Fires</t>
  </si>
  <si>
    <t>RFPA Responded</t>
  </si>
  <si>
    <t>Total Undetermined Fire</t>
  </si>
  <si>
    <t>RFPA Responses</t>
  </si>
  <si>
    <t xml:space="preserve">  Lakeview BLM Fires</t>
  </si>
  <si>
    <t xml:space="preserve">  Gerber BLM Fires</t>
  </si>
  <si>
    <t xml:space="preserve">  Fort Rock BLM Fires</t>
  </si>
  <si>
    <t xml:space="preserve">  Klamath Resource Area Fires</t>
  </si>
  <si>
    <t>ODF Fires</t>
  </si>
  <si>
    <t xml:space="preserve">  Klamath ODF Fires</t>
  </si>
  <si>
    <t>IQSC #</t>
  </si>
  <si>
    <t xml:space="preserve">  Lakeview ODF Fires</t>
  </si>
  <si>
    <t>IQCS#</t>
  </si>
  <si>
    <t>Unetermined Acres</t>
  </si>
  <si>
    <t>Total Unetermined Fires</t>
  </si>
  <si>
    <t/>
  </si>
  <si>
    <t xml:space="preserve"> Crater Lake NP Fires</t>
  </si>
  <si>
    <t xml:space="preserve"> FWS Fires</t>
  </si>
  <si>
    <t xml:space="preserve"> Sheldon Hart Fires</t>
  </si>
  <si>
    <t>Beaver Marsh Refuge</t>
  </si>
  <si>
    <t>Klamath Lake Refuge Fires</t>
  </si>
  <si>
    <t xml:space="preserve">Klamath Lake Tribes </t>
  </si>
  <si>
    <t>Mutual Aid/Rural Assist</t>
  </si>
  <si>
    <t>Incident #</t>
  </si>
  <si>
    <t>NAME</t>
  </si>
  <si>
    <t>Total Mutual Aid</t>
  </si>
  <si>
    <t>Total Non-Stat</t>
  </si>
  <si>
    <t>Total NFCA</t>
  </si>
  <si>
    <t>FALSE ALARMS</t>
  </si>
  <si>
    <t>False Alarm Name</t>
  </si>
  <si>
    <t>Total False Alarms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</si>
</sst>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
    <numFmt numFmtId="165" formatCode="[$-409]d\-mmm;@"/>
    <numFmt numFmtId="166" formatCode="0.0"/>
  </numFmts>
  <fonts count="19">
    <font>
      <sz val="11"/>
      <color theme="1"/>
      <name val="Calibri"/>
      <family val="2"/>
      <scheme val="minor"/>
    </font>
    <font>
      <sz val="8"/>
      <color theme="1"/>
      <name val="Calibri"/>
      <family val="2"/>
      <scheme val="minor"/>
    </font>
    <font>
      <b/>
      <sz val="8"/>
      <color theme="1"/>
      <name val="Calibri"/>
      <family val="2"/>
      <scheme val="minor"/>
    </font>
    <font>
      <b/>
      <sz val="11"/>
      <color theme="1"/>
      <name val="Calibri"/>
      <family val="2"/>
      <scheme val="minor"/>
    </font>
    <font>
      <sz val="9"/>
      <color theme="1"/>
      <name val="Calibri"/>
      <family val="2"/>
      <scheme val="minor"/>
    </font>
    <font>
      <b/>
      <sz val="9"/>
      <name val="Calibri"/>
      <family val="2"/>
      <scheme val="minor"/>
    </font>
    <font>
      <b/>
      <sz val="11"/>
      <color rgb="FFC00000"/>
      <name val="Calibri"/>
      <family val="2"/>
      <scheme val="minor"/>
    </font>
    <font>
      <b/>
      <sz val="11"/>
      <name val="Calibri"/>
      <family val="2"/>
      <scheme val="minor"/>
    </font>
    <font>
      <sz val="9"/>
      <color rgb="FFFF0000"/>
      <name val="Calibri"/>
      <family val="2"/>
      <scheme val="minor"/>
    </font>
    <font>
      <sz val="9"/>
      <color rgb="FF000000"/>
      <name val="Calibri"/>
      <charset val="1"/>
    </font>
    <font>
      <sz val="11"/>
      <color rgb="FFC00000"/>
      <name val="Calibri"/>
      <family val="2"/>
      <scheme val="minor"/>
    </font>
    <font>
      <sz val="14"/>
      <color rgb="FFFF0000"/>
      <name val="Calibri"/>
      <family val="2"/>
      <scheme val="minor"/>
    </font>
    <font>
      <sz val="18"/>
      <color rgb="FFFF0000"/>
      <name val="Calibri"/>
      <family val="2"/>
      <scheme val="minor"/>
    </font>
    <font>
      <sz val="11"/>
      <color rgb="FF000000"/>
      <name val="Calibri"/>
      <family val="2"/>
      <scheme val="minor"/>
    </font>
    <font>
      <b/>
      <sz val="9"/>
      <color theme="1"/>
      <name val="Calibri"/>
      <family val="2"/>
      <scheme val="minor"/>
    </font>
    <font>
      <b/>
      <sz val="9"/>
      <color rgb="FFFF0000"/>
      <name val="Calibri"/>
      <family val="2"/>
      <scheme val="minor"/>
    </font>
    <font>
      <b/>
      <sz val="9"/>
      <color rgb="FF000000"/>
      <name val="Calibri"/>
      <family val="2"/>
      <scheme val="minor"/>
    </font>
    <font>
      <sz val="9"/>
      <color rgb="FF000000"/>
      <name val="Calibri"/>
      <family val="2"/>
      <scheme val="minor"/>
    </font>
    <font>
      <b/>
      <sz val="9"/>
      <color rgb="FFFFFFFF"/>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theme="5" tint="0.39997558519241921"/>
        <bgColor indexed="64"/>
      </patternFill>
    </fill>
    <fill>
      <patternFill patternType="solid">
        <fgColor theme="1"/>
        <bgColor indexed="64"/>
      </patternFill>
    </fill>
    <fill>
      <patternFill patternType="solid">
        <fgColor theme="0" tint="-0.34998626667073579"/>
        <bgColor indexed="64"/>
      </patternFill>
    </fill>
    <fill>
      <patternFill patternType="solid">
        <fgColor rgb="FFFFFF00"/>
        <bgColor rgb="FF000000"/>
      </patternFill>
    </fill>
    <fill>
      <patternFill patternType="solid">
        <fgColor rgb="FFFFFFFF"/>
        <bgColor rgb="FF000000"/>
      </patternFill>
    </fill>
    <fill>
      <patternFill patternType="solid">
        <fgColor rgb="FF00B0F0"/>
        <bgColor indexed="64"/>
      </patternFill>
    </fill>
    <fill>
      <patternFill patternType="solid">
        <fgColor rgb="FF00B050"/>
        <bgColor rgb="FF000000"/>
      </patternFill>
    </fill>
    <fill>
      <patternFill patternType="solid">
        <fgColor rgb="FF00B050"/>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auto="1"/>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style="thick">
        <color indexed="64"/>
      </top>
      <bottom/>
      <diagonal/>
    </border>
    <border>
      <left style="thin">
        <color auto="1"/>
      </left>
      <right style="thin">
        <color auto="1"/>
      </right>
      <top/>
      <bottom style="thin">
        <color auto="1"/>
      </bottom>
      <diagonal/>
    </border>
  </borders>
  <cellStyleXfs count="1">
    <xf numFmtId="0" fontId="0" fillId="0" borderId="0"/>
  </cellStyleXfs>
  <cellXfs count="210">
    <xf numFmtId="0" fontId="0" fillId="0" borderId="0" xfId="0"/>
    <xf numFmtId="0" fontId="3" fillId="0" borderId="1" xfId="0" applyFont="1" applyBorder="1" applyAlignment="1">
      <alignment horizontal="center"/>
    </xf>
    <xf numFmtId="0" fontId="0" fillId="0" borderId="2" xfId="0" applyBorder="1"/>
    <xf numFmtId="0" fontId="0" fillId="0" borderId="0" xfId="0" applyAlignment="1">
      <alignment wrapText="1"/>
    </xf>
    <xf numFmtId="0" fontId="0" fillId="0" borderId="1" xfId="0" applyBorder="1" applyAlignment="1">
      <alignment wrapText="1"/>
    </xf>
    <xf numFmtId="0" fontId="3" fillId="0" borderId="0" xfId="0" applyFont="1" applyAlignment="1">
      <alignment horizontal="center"/>
    </xf>
    <xf numFmtId="2" fontId="0" fillId="0" borderId="0" xfId="0" applyNumberFormat="1"/>
    <xf numFmtId="2" fontId="0" fillId="0" borderId="0" xfId="0" applyNumberFormat="1" applyAlignment="1">
      <alignment horizontal="right"/>
    </xf>
    <xf numFmtId="0" fontId="0" fillId="0" borderId="0" xfId="0" applyAlignment="1">
      <alignment horizontal="right"/>
    </xf>
    <xf numFmtId="0" fontId="0" fillId="0" borderId="3" xfId="0" applyBorder="1" applyProtection="1">
      <protection hidden="1"/>
    </xf>
    <xf numFmtId="0" fontId="3" fillId="0" borderId="1" xfId="0" applyFont="1" applyBorder="1" applyAlignment="1" applyProtection="1">
      <alignment horizontal="center"/>
      <protection hidden="1"/>
    </xf>
    <xf numFmtId="0" fontId="0" fillId="0" borderId="1" xfId="0" applyBorder="1" applyProtection="1">
      <protection hidden="1"/>
    </xf>
    <xf numFmtId="0" fontId="3" fillId="0" borderId="1" xfId="0" applyFont="1" applyBorder="1" applyAlignment="1" applyProtection="1">
      <alignment horizontal="center" wrapText="1"/>
      <protection hidden="1"/>
    </xf>
    <xf numFmtId="0" fontId="0" fillId="0" borderId="0" xfId="0" applyProtection="1">
      <protection hidden="1"/>
    </xf>
    <xf numFmtId="0" fontId="0" fillId="0" borderId="3" xfId="0" applyBorder="1"/>
    <xf numFmtId="2" fontId="0" fillId="0" borderId="0" xfId="0" applyNumberFormat="1" applyAlignment="1" applyProtection="1">
      <alignment horizontal="right"/>
      <protection hidden="1"/>
    </xf>
    <xf numFmtId="0" fontId="3" fillId="0" borderId="0" xfId="0" applyFont="1" applyAlignment="1">
      <alignment horizontal="center" wrapText="1"/>
    </xf>
    <xf numFmtId="10" fontId="0" fillId="0" borderId="0" xfId="0" applyNumberFormat="1"/>
    <xf numFmtId="0" fontId="0" fillId="0" borderId="0" xfId="0" applyAlignment="1" applyProtection="1">
      <alignment horizontal="right"/>
      <protection hidden="1"/>
    </xf>
    <xf numFmtId="0" fontId="0" fillId="0" borderId="2" xfId="0" applyBorder="1" applyAlignment="1">
      <alignment wrapText="1"/>
    </xf>
    <xf numFmtId="0" fontId="0" fillId="0" borderId="4" xfId="0" applyBorder="1"/>
    <xf numFmtId="166" fontId="3" fillId="0" borderId="1" xfId="0" applyNumberFormat="1" applyFont="1" applyBorder="1" applyAlignment="1" applyProtection="1">
      <alignment horizontal="center"/>
      <protection hidden="1"/>
    </xf>
    <xf numFmtId="166" fontId="0" fillId="0" borderId="1" xfId="0" applyNumberFormat="1" applyBorder="1" applyProtection="1">
      <protection hidden="1"/>
    </xf>
    <xf numFmtId="0" fontId="0" fillId="0" borderId="12" xfId="0" applyBorder="1" applyProtection="1">
      <protection hidden="1"/>
    </xf>
    <xf numFmtId="0" fontId="0" fillId="0" borderId="1" xfId="0" applyBorder="1" applyAlignment="1">
      <alignment horizontal="center" vertical="center" wrapText="1"/>
    </xf>
    <xf numFmtId="166" fontId="0" fillId="0" borderId="0" xfId="0" applyNumberFormat="1"/>
    <xf numFmtId="166" fontId="0" fillId="0" borderId="0" xfId="0" applyNumberFormat="1" applyProtection="1">
      <protection hidden="1"/>
    </xf>
    <xf numFmtId="166" fontId="0" fillId="0" borderId="0" xfId="0" applyNumberFormat="1" applyAlignment="1" applyProtection="1">
      <alignment horizontal="right"/>
      <protection hidden="1"/>
    </xf>
    <xf numFmtId="16" fontId="0" fillId="0" borderId="0" xfId="0" applyNumberFormat="1"/>
    <xf numFmtId="1" fontId="0" fillId="0" borderId="0" xfId="0" applyNumberFormat="1"/>
    <xf numFmtId="0" fontId="3" fillId="0" borderId="3" xfId="0" applyFont="1" applyBorder="1" applyAlignment="1" applyProtection="1">
      <alignment horizontal="center"/>
      <protection hidden="1"/>
    </xf>
    <xf numFmtId="0" fontId="3" fillId="2" borderId="1" xfId="0" applyFont="1" applyFill="1" applyBorder="1" applyAlignment="1">
      <alignment horizontal="center"/>
    </xf>
    <xf numFmtId="0" fontId="3" fillId="2" borderId="1" xfId="0" applyFont="1" applyFill="1" applyBorder="1" applyAlignment="1" applyProtection="1">
      <alignment horizontal="center"/>
      <protection hidden="1"/>
    </xf>
    <xf numFmtId="0" fontId="7" fillId="3" borderId="1" xfId="0" applyFont="1" applyFill="1" applyBorder="1" applyAlignment="1" applyProtection="1">
      <alignment horizontal="center"/>
      <protection hidden="1"/>
    </xf>
    <xf numFmtId="2" fontId="3" fillId="0" borderId="1" xfId="0" applyNumberFormat="1" applyFont="1" applyBorder="1" applyAlignment="1" applyProtection="1">
      <alignment horizontal="center"/>
      <protection hidden="1"/>
    </xf>
    <xf numFmtId="2" fontId="0" fillId="0" borderId="1" xfId="0" applyNumberFormat="1" applyBorder="1" applyProtection="1">
      <protection hidden="1"/>
    </xf>
    <xf numFmtId="0" fontId="0" fillId="0" borderId="3" xfId="0" applyBorder="1" applyAlignment="1">
      <alignment horizontal="center" vertical="center" wrapText="1"/>
    </xf>
    <xf numFmtId="0" fontId="3" fillId="0" borderId="3" xfId="0" applyFont="1"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3" xfId="0" applyBorder="1" applyAlignment="1" applyProtection="1">
      <alignment horizontal="center" vertical="center"/>
      <protection hidden="1"/>
    </xf>
    <xf numFmtId="2" fontId="0" fillId="0" borderId="3" xfId="0" applyNumberFormat="1" applyBorder="1" applyAlignment="1" applyProtection="1">
      <alignment horizontal="center" vertical="center"/>
      <protection hidden="1"/>
    </xf>
    <xf numFmtId="0" fontId="6" fillId="2" borderId="1" xfId="0" applyFont="1" applyFill="1" applyBorder="1" applyAlignment="1" applyProtection="1">
      <alignment horizontal="center" vertical="center"/>
      <protection locked="0"/>
    </xf>
    <xf numFmtId="0" fontId="0" fillId="0" borderId="0" xfId="0" applyAlignment="1">
      <alignment horizontal="center" vertical="center" wrapText="1"/>
    </xf>
    <xf numFmtId="0" fontId="0" fillId="0" borderId="0" xfId="0" applyAlignment="1" applyProtection="1">
      <alignment horizontal="center" vertical="center"/>
      <protection locked="0"/>
    </xf>
    <xf numFmtId="0" fontId="1" fillId="0" borderId="0" xfId="0" applyFont="1" applyAlignment="1">
      <alignment horizontal="center" vertical="center" wrapText="1"/>
    </xf>
    <xf numFmtId="0" fontId="3" fillId="0" borderId="18" xfId="0" applyFont="1" applyBorder="1"/>
    <xf numFmtId="0" fontId="3" fillId="0" borderId="17"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6" fillId="2" borderId="3" xfId="0" applyFont="1" applyFill="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2" borderId="16"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protection locked="0"/>
    </xf>
    <xf numFmtId="2" fontId="2" fillId="0" borderId="21" xfId="0" applyNumberFormat="1" applyFont="1" applyBorder="1" applyAlignment="1">
      <alignment horizontal="center" vertical="center" wrapText="1"/>
    </xf>
    <xf numFmtId="0" fontId="2" fillId="0" borderId="21" xfId="0" applyFont="1" applyBorder="1" applyAlignment="1">
      <alignment horizontal="center" vertical="center" wrapText="1"/>
    </xf>
    <xf numFmtId="164" fontId="2" fillId="0" borderId="21" xfId="0" applyNumberFormat="1" applyFont="1" applyBorder="1" applyAlignment="1" applyProtection="1">
      <alignment horizontal="center" vertical="center" wrapText="1"/>
      <protection locked="0"/>
    </xf>
    <xf numFmtId="0" fontId="4" fillId="0" borderId="23" xfId="0"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protection hidden="1"/>
    </xf>
    <xf numFmtId="165" fontId="4" fillId="0" borderId="23" xfId="0" applyNumberFormat="1" applyFont="1" applyBorder="1" applyAlignment="1" applyProtection="1">
      <alignment horizontal="center" vertical="center"/>
      <protection locked="0"/>
    </xf>
    <xf numFmtId="166" fontId="4" fillId="0" borderId="23" xfId="0" applyNumberFormat="1" applyFont="1" applyBorder="1" applyAlignment="1" applyProtection="1">
      <alignment horizontal="center" vertical="center"/>
      <protection hidden="1"/>
    </xf>
    <xf numFmtId="0" fontId="1" fillId="0" borderId="2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hidden="1"/>
    </xf>
    <xf numFmtId="165" fontId="4" fillId="0" borderId="3" xfId="0" applyNumberFormat="1" applyFont="1" applyBorder="1" applyAlignment="1" applyProtection="1">
      <alignment horizontal="center" vertical="center"/>
      <protection locked="0"/>
    </xf>
    <xf numFmtId="166" fontId="4" fillId="0" borderId="3" xfId="0" applyNumberFormat="1" applyFont="1" applyBorder="1" applyAlignment="1" applyProtection="1">
      <alignment horizontal="center" vertical="center"/>
      <protection hidden="1"/>
    </xf>
    <xf numFmtId="0" fontId="1" fillId="0" borderId="3" xfId="0" applyFont="1" applyBorder="1" applyAlignment="1" applyProtection="1">
      <alignment horizontal="center" vertical="center" wrapText="1"/>
      <protection locked="0"/>
    </xf>
    <xf numFmtId="0" fontId="4" fillId="3" borderId="3" xfId="0" applyFont="1" applyFill="1" applyBorder="1" applyAlignment="1" applyProtection="1">
      <alignment horizontal="center" vertical="center"/>
      <protection locked="0"/>
    </xf>
    <xf numFmtId="0" fontId="9" fillId="0" borderId="3" xfId="0" applyFont="1" applyBorder="1" applyAlignment="1" applyProtection="1">
      <alignment horizontal="center" vertical="center" wrapText="1"/>
      <protection locked="0"/>
    </xf>
    <xf numFmtId="0" fontId="10" fillId="2" borderId="3" xfId="0" applyFont="1" applyFill="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4" fontId="4" fillId="0" borderId="3" xfId="0" applyNumberFormat="1" applyFont="1" applyBorder="1" applyAlignment="1" applyProtection="1">
      <alignment horizontal="center" vertical="center"/>
      <protection locked="0"/>
    </xf>
    <xf numFmtId="0" fontId="9" fillId="0" borderId="3" xfId="0" applyFont="1" applyBorder="1" applyAlignment="1">
      <alignment horizontal="center" vertical="center"/>
    </xf>
    <xf numFmtId="0" fontId="4" fillId="7" borderId="3" xfId="0" applyFont="1" applyFill="1" applyBorder="1" applyAlignment="1" applyProtection="1">
      <alignment horizontal="center" vertical="center" wrapText="1"/>
      <protection locked="0"/>
    </xf>
    <xf numFmtId="0" fontId="4" fillId="7" borderId="3"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hidden="1"/>
    </xf>
    <xf numFmtId="0" fontId="11" fillId="7" borderId="3" xfId="0" applyFont="1" applyFill="1" applyBorder="1" applyAlignment="1" applyProtection="1">
      <alignment vertical="center" wrapText="1"/>
      <protection locked="0"/>
    </xf>
    <xf numFmtId="0" fontId="12" fillId="7" borderId="3" xfId="0" applyFont="1" applyFill="1" applyBorder="1" applyAlignment="1" applyProtection="1">
      <alignment vertical="center" wrapText="1"/>
      <protection locked="0"/>
    </xf>
    <xf numFmtId="166" fontId="4" fillId="7" borderId="3" xfId="0" applyNumberFormat="1" applyFont="1" applyFill="1" applyBorder="1" applyAlignment="1" applyProtection="1">
      <alignment horizontal="center" vertical="center"/>
      <protection hidden="1"/>
    </xf>
    <xf numFmtId="0" fontId="1" fillId="7" borderId="3" xfId="0" applyFont="1" applyFill="1" applyBorder="1" applyAlignment="1" applyProtection="1">
      <alignment horizontal="center" vertical="center" wrapText="1"/>
      <protection locked="0"/>
    </xf>
    <xf numFmtId="0" fontId="6" fillId="7" borderId="3" xfId="0" applyFont="1" applyFill="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1" fillId="0" borderId="3" xfId="0" applyFont="1" applyBorder="1" applyAlignment="1">
      <alignment horizontal="center" vertical="center" wrapText="1"/>
    </xf>
    <xf numFmtId="49" fontId="2" fillId="0" borderId="22"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4" fillId="7" borderId="3" xfId="0" applyFont="1" applyFill="1" applyBorder="1" applyAlignment="1" applyProtection="1">
      <alignment vertical="center" wrapText="1"/>
      <protection locked="0"/>
    </xf>
    <xf numFmtId="0" fontId="3" fillId="0" borderId="0" xfId="0" applyFont="1" applyAlignment="1">
      <alignment horizontal="center" vertical="center"/>
    </xf>
    <xf numFmtId="0" fontId="3" fillId="0" borderId="3" xfId="0" applyFont="1" applyBorder="1" applyAlignment="1">
      <alignment horizontal="center" vertical="center" wrapText="1"/>
    </xf>
    <xf numFmtId="10" fontId="0" fillId="0" borderId="3" xfId="0" applyNumberFormat="1" applyBorder="1" applyAlignment="1">
      <alignment horizontal="center" vertical="center"/>
    </xf>
    <xf numFmtId="14" fontId="0" fillId="0" borderId="0" xfId="0" applyNumberFormat="1" applyAlignment="1">
      <alignment horizontal="center" vertical="center"/>
    </xf>
    <xf numFmtId="0" fontId="0" fillId="0" borderId="3" xfId="0" applyBorder="1" applyAlignment="1" applyProtection="1">
      <alignment horizontal="center" vertical="center" wrapText="1"/>
      <protection hidden="1"/>
    </xf>
    <xf numFmtId="2" fontId="0" fillId="0" borderId="3" xfId="0" applyNumberFormat="1" applyBorder="1" applyAlignment="1" applyProtection="1">
      <alignment horizontal="center" vertical="center" wrapText="1"/>
      <protection hidden="1"/>
    </xf>
    <xf numFmtId="0" fontId="0" fillId="0" borderId="4" xfId="0" applyBorder="1" applyAlignment="1">
      <alignment horizontal="center" vertical="center"/>
    </xf>
    <xf numFmtId="14" fontId="0" fillId="0" borderId="3" xfId="0" applyNumberFormat="1" applyBorder="1" applyAlignment="1">
      <alignment horizontal="center" vertical="center"/>
    </xf>
    <xf numFmtId="0" fontId="0" fillId="8" borderId="3" xfId="0" applyFill="1" applyBorder="1" applyAlignment="1" applyProtection="1">
      <alignment horizontal="center" vertical="center" wrapText="1"/>
      <protection hidden="1"/>
    </xf>
    <xf numFmtId="0" fontId="0" fillId="8" borderId="3" xfId="0" applyFill="1" applyBorder="1" applyAlignment="1" applyProtection="1">
      <alignment horizontal="center" vertical="center"/>
      <protection hidden="1"/>
    </xf>
    <xf numFmtId="10" fontId="0" fillId="8" borderId="3" xfId="0" applyNumberFormat="1" applyFill="1" applyBorder="1" applyAlignment="1">
      <alignment horizontal="center" vertical="center"/>
    </xf>
    <xf numFmtId="0" fontId="0" fillId="4" borderId="3" xfId="0" applyFill="1" applyBorder="1" applyAlignment="1">
      <alignment horizontal="center" vertical="center"/>
    </xf>
    <xf numFmtId="0" fontId="0" fillId="5" borderId="3" xfId="0" applyFill="1" applyBorder="1" applyAlignment="1">
      <alignment horizontal="center" vertical="center"/>
    </xf>
    <xf numFmtId="0" fontId="0" fillId="6" borderId="3" xfId="0" applyFill="1" applyBorder="1" applyAlignment="1">
      <alignment horizontal="center" vertical="center"/>
    </xf>
    <xf numFmtId="0" fontId="0" fillId="8" borderId="18" xfId="0" applyFill="1" applyBorder="1" applyAlignment="1">
      <alignment horizontal="center" vertical="center"/>
    </xf>
    <xf numFmtId="0" fontId="0" fillId="3" borderId="0" xfId="0" applyFill="1" applyAlignment="1">
      <alignment horizontal="center" vertical="center"/>
    </xf>
    <xf numFmtId="0" fontId="0" fillId="8" borderId="3" xfId="0" applyFill="1" applyBorder="1" applyAlignment="1">
      <alignment horizontal="center" vertical="center"/>
    </xf>
    <xf numFmtId="0" fontId="0" fillId="3" borderId="18" xfId="0" applyFill="1" applyBorder="1" applyAlignment="1">
      <alignment horizontal="center" vertical="center"/>
    </xf>
    <xf numFmtId="2" fontId="0" fillId="0" borderId="0" xfId="0" applyNumberFormat="1" applyAlignment="1">
      <alignment horizontal="center" vertical="center"/>
    </xf>
    <xf numFmtId="0" fontId="3" fillId="0" borderId="18" xfId="0" applyFont="1" applyBorder="1" applyAlignment="1">
      <alignment horizontal="center" vertical="center"/>
    </xf>
    <xf numFmtId="0" fontId="0" fillId="0" borderId="17" xfId="0" applyBorder="1" applyAlignment="1">
      <alignment horizontal="center" vertical="center" wrapText="1"/>
    </xf>
    <xf numFmtId="2" fontId="0" fillId="0" borderId="3" xfId="0" applyNumberFormat="1" applyBorder="1" applyAlignment="1">
      <alignment horizontal="center" vertical="center"/>
    </xf>
    <xf numFmtId="0" fontId="13" fillId="0" borderId="3" xfId="0" applyFont="1" applyBorder="1" applyAlignment="1">
      <alignment horizontal="center" vertical="center"/>
    </xf>
    <xf numFmtId="2" fontId="3" fillId="0" borderId="0" xfId="0" applyNumberFormat="1" applyFont="1" applyAlignment="1" applyProtection="1">
      <alignment horizontal="center"/>
      <protection hidden="1"/>
    </xf>
    <xf numFmtId="0" fontId="3" fillId="0" borderId="1" xfId="0" applyFont="1" applyBorder="1" applyAlignment="1" applyProtection="1">
      <alignment horizontal="center" vertical="center" wrapText="1"/>
      <protection hidden="1"/>
    </xf>
    <xf numFmtId="0" fontId="14" fillId="0" borderId="1" xfId="0" applyFont="1" applyBorder="1" applyAlignment="1">
      <alignment horizontal="center" vertical="center"/>
    </xf>
    <xf numFmtId="0" fontId="14" fillId="0" borderId="1" xfId="0" applyFont="1" applyBorder="1" applyAlignment="1" applyProtection="1">
      <alignment horizontal="center" vertical="center" wrapText="1"/>
      <protection hidden="1"/>
    </xf>
    <xf numFmtId="0" fontId="14" fillId="0" borderId="1" xfId="0" applyFont="1" applyBorder="1" applyAlignment="1" applyProtection="1">
      <alignment horizontal="center" vertical="center"/>
      <protection hidden="1"/>
    </xf>
    <xf numFmtId="2" fontId="14"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4" fillId="0" borderId="1" xfId="0" applyFont="1" applyBorder="1" applyAlignment="1">
      <alignment horizontal="center" vertical="center" wrapText="1"/>
    </xf>
    <xf numFmtId="0" fontId="4" fillId="0" borderId="12"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2" fontId="4" fillId="0" borderId="1" xfId="0" applyNumberFormat="1" applyFont="1" applyBorder="1" applyAlignment="1" applyProtection="1">
      <alignment horizontal="center" vertical="center"/>
      <protection hidden="1"/>
    </xf>
    <xf numFmtId="0" fontId="4" fillId="0" borderId="0" xfId="0" applyFont="1" applyAlignment="1">
      <alignment horizontal="center" vertical="center"/>
    </xf>
    <xf numFmtId="0" fontId="4" fillId="0" borderId="2" xfId="0" applyFont="1" applyBorder="1" applyAlignment="1">
      <alignment horizontal="center" vertical="center"/>
    </xf>
    <xf numFmtId="0" fontId="8" fillId="0" borderId="0" xfId="0" applyFont="1" applyAlignment="1">
      <alignment horizontal="center" vertical="center"/>
    </xf>
    <xf numFmtId="0" fontId="4" fillId="0" borderId="12" xfId="0" applyFont="1" applyBorder="1" applyAlignment="1">
      <alignment horizontal="center" vertical="center" wrapText="1"/>
    </xf>
    <xf numFmtId="0" fontId="14" fillId="0" borderId="13" xfId="0" applyFont="1" applyBorder="1" applyAlignment="1">
      <alignment horizontal="center" vertical="center"/>
    </xf>
    <xf numFmtId="0" fontId="14" fillId="2" borderId="1" xfId="0" applyFont="1" applyFill="1" applyBorder="1" applyAlignment="1">
      <alignment horizontal="center" vertical="center"/>
    </xf>
    <xf numFmtId="0" fontId="15" fillId="2" borderId="1" xfId="0" applyFont="1" applyFill="1" applyBorder="1" applyAlignment="1" applyProtection="1">
      <alignment horizontal="center" vertical="center"/>
      <protection hidden="1"/>
    </xf>
    <xf numFmtId="0" fontId="3" fillId="0" borderId="1" xfId="0" applyFont="1" applyBorder="1" applyAlignment="1">
      <alignment horizontal="center" vertical="center" wrapText="1"/>
    </xf>
    <xf numFmtId="2" fontId="3" fillId="0" borderId="1" xfId="0" applyNumberFormat="1" applyFont="1"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2" fontId="0" fillId="0" borderId="1" xfId="0" applyNumberFormat="1" applyBorder="1" applyAlignment="1" applyProtection="1">
      <alignment horizontal="center" vertical="center" wrapText="1"/>
      <protection hidden="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2" fontId="14" fillId="0" borderId="1" xfId="0" applyNumberFormat="1" applyFont="1" applyBorder="1" applyAlignment="1" applyProtection="1">
      <alignment horizontal="center" vertical="center" wrapText="1"/>
      <protection hidden="1"/>
    </xf>
    <xf numFmtId="0" fontId="14" fillId="2" borderId="1" xfId="0" applyFont="1" applyFill="1" applyBorder="1" applyAlignment="1" applyProtection="1">
      <alignment horizontal="center" vertical="center" wrapText="1"/>
      <protection hidden="1"/>
    </xf>
    <xf numFmtId="0" fontId="4" fillId="0" borderId="12"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2" fontId="4" fillId="0" borderId="1" xfId="0" applyNumberFormat="1"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4" fillId="0" borderId="1" xfId="0" applyFont="1" applyBorder="1" applyAlignment="1">
      <alignment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6" fillId="0" borderId="1" xfId="0" quotePrefix="1" applyFont="1" applyBorder="1" applyAlignment="1">
      <alignment horizontal="center" vertical="center" wrapText="1"/>
    </xf>
    <xf numFmtId="0" fontId="14" fillId="0" borderId="0" xfId="0" applyFont="1" applyAlignment="1">
      <alignment horizontal="center" vertical="center" wrapText="1"/>
    </xf>
    <xf numFmtId="0" fontId="14" fillId="0" borderId="2" xfId="0" applyFont="1" applyBorder="1" applyAlignment="1">
      <alignment horizontal="center" vertical="center" wrapText="1"/>
    </xf>
    <xf numFmtId="0" fontId="15" fillId="0" borderId="1" xfId="0" applyFont="1" applyBorder="1" applyAlignment="1" applyProtection="1">
      <alignment horizontal="center" vertical="center" wrapText="1"/>
      <protection hidden="1"/>
    </xf>
    <xf numFmtId="0" fontId="15"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vertical="center" wrapText="1"/>
    </xf>
    <xf numFmtId="0" fontId="4" fillId="0" borderId="2" xfId="0" applyFont="1" applyBorder="1" applyAlignment="1">
      <alignment vertical="center" wrapText="1"/>
    </xf>
    <xf numFmtId="2" fontId="5" fillId="0" borderId="1" xfId="0" applyNumberFormat="1" applyFont="1" applyBorder="1" applyAlignment="1" applyProtection="1">
      <alignment horizontal="center" vertical="center" wrapText="1"/>
      <protection hidden="1"/>
    </xf>
    <xf numFmtId="0" fontId="8" fillId="0" borderId="0" xfId="0" applyFont="1" applyAlignment="1">
      <alignment vertical="center" wrapText="1"/>
    </xf>
    <xf numFmtId="0" fontId="16" fillId="0" borderId="0" xfId="0" applyFont="1" applyAlignment="1">
      <alignment horizontal="center" vertical="center" wrapText="1"/>
    </xf>
    <xf numFmtId="0" fontId="16" fillId="9"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17" fillId="0" borderId="12" xfId="0" applyFont="1" applyBorder="1" applyAlignment="1">
      <alignment horizontal="center" vertical="center" wrapText="1"/>
    </xf>
    <xf numFmtId="0" fontId="18" fillId="9" borderId="1" xfId="0"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hidden="1"/>
    </xf>
    <xf numFmtId="0" fontId="4" fillId="0" borderId="12" xfId="0" applyFont="1" applyBorder="1" applyAlignment="1" applyProtection="1">
      <alignment vertical="center" wrapText="1"/>
      <protection hidden="1"/>
    </xf>
    <xf numFmtId="0" fontId="4" fillId="0" borderId="1" xfId="0" applyFont="1" applyBorder="1" applyAlignment="1" applyProtection="1">
      <alignment vertical="center" wrapText="1"/>
      <protection hidden="1"/>
    </xf>
    <xf numFmtId="2" fontId="4" fillId="0" borderId="1" xfId="0" applyNumberFormat="1" applyFont="1" applyBorder="1" applyAlignment="1" applyProtection="1">
      <alignment vertical="center" wrapText="1"/>
      <protection hidden="1"/>
    </xf>
    <xf numFmtId="0" fontId="8" fillId="2" borderId="0" xfId="0" applyFont="1" applyFill="1" applyAlignment="1">
      <alignment vertical="center" wrapText="1"/>
    </xf>
    <xf numFmtId="0" fontId="14" fillId="3" borderId="1" xfId="0" applyFont="1" applyFill="1" applyBorder="1" applyAlignment="1">
      <alignment horizontal="center" vertical="center" wrapText="1"/>
    </xf>
    <xf numFmtId="0" fontId="15" fillId="3" borderId="1" xfId="0" applyFont="1" applyFill="1" applyBorder="1" applyAlignment="1" applyProtection="1">
      <alignment horizontal="center" vertical="center" wrapText="1"/>
      <protection locked="0" hidden="1"/>
    </xf>
    <xf numFmtId="0" fontId="14" fillId="3" borderId="1" xfId="0" applyFont="1" applyFill="1" applyBorder="1" applyAlignment="1" applyProtection="1">
      <alignment horizontal="center" vertical="center" wrapText="1"/>
      <protection locked="0" hidden="1"/>
    </xf>
    <xf numFmtId="0" fontId="14" fillId="0" borderId="13" xfId="0" applyFont="1" applyBorder="1" applyAlignment="1">
      <alignment horizontal="center" vertical="center" wrapText="1"/>
    </xf>
    <xf numFmtId="2" fontId="14" fillId="0" borderId="13" xfId="0" applyNumberFormat="1" applyFont="1" applyBorder="1" applyAlignment="1" applyProtection="1">
      <alignment horizontal="center" vertical="center" wrapText="1"/>
      <protection hidden="1"/>
    </xf>
    <xf numFmtId="0" fontId="15" fillId="0" borderId="1" xfId="0" applyFont="1" applyBorder="1" applyAlignment="1">
      <alignment horizontal="center" vertical="center" wrapText="1"/>
    </xf>
    <xf numFmtId="0" fontId="14" fillId="0" borderId="13" xfId="0" applyFont="1" applyBorder="1" applyAlignment="1" applyProtection="1">
      <alignment horizontal="center" vertical="center" wrapText="1"/>
      <protection hidden="1"/>
    </xf>
    <xf numFmtId="0" fontId="14" fillId="0" borderId="12" xfId="0" applyFont="1" applyBorder="1" applyAlignment="1" applyProtection="1">
      <alignment horizontal="center" vertical="center" wrapText="1"/>
      <protection hidden="1"/>
    </xf>
    <xf numFmtId="0" fontId="3" fillId="0" borderId="24" xfId="0" applyFont="1" applyBorder="1" applyAlignment="1" applyProtection="1">
      <alignment horizontal="center" wrapText="1"/>
      <protection hidden="1"/>
    </xf>
    <xf numFmtId="2" fontId="3" fillId="0" borderId="24" xfId="0" applyNumberFormat="1" applyFont="1" applyBorder="1" applyAlignment="1" applyProtection="1">
      <alignment horizontal="center"/>
      <protection hidden="1"/>
    </xf>
    <xf numFmtId="1" fontId="0" fillId="0" borderId="3" xfId="0" applyNumberFormat="1" applyBorder="1" applyAlignment="1" applyProtection="1">
      <alignment horizontal="center" vertical="center"/>
      <protection hidden="1"/>
    </xf>
    <xf numFmtId="1" fontId="0" fillId="0" borderId="3" xfId="0" applyNumberFormat="1" applyBorder="1" applyAlignment="1">
      <alignment horizontal="center" vertical="center"/>
    </xf>
    <xf numFmtId="1" fontId="0" fillId="0" borderId="3" xfId="0" applyNumberFormat="1" applyBorder="1" applyAlignment="1" applyProtection="1">
      <alignment horizontal="center" vertical="center" wrapText="1"/>
      <protection hidden="1"/>
    </xf>
    <xf numFmtId="0" fontId="3" fillId="2" borderId="0" xfId="0" applyFont="1" applyFill="1"/>
    <xf numFmtId="16" fontId="4" fillId="0" borderId="3" xfId="0" applyNumberFormat="1" applyFont="1" applyBorder="1" applyAlignment="1" applyProtection="1">
      <alignment horizontal="center" vertical="center" wrapText="1"/>
      <protection locked="0"/>
    </xf>
    <xf numFmtId="0" fontId="14" fillId="2" borderId="0" xfId="0" applyFont="1" applyFill="1" applyAlignment="1">
      <alignment horizontal="center" vertical="center" wrapText="1"/>
    </xf>
    <xf numFmtId="0" fontId="14" fillId="2" borderId="0" xfId="0" applyFont="1" applyFill="1" applyAlignment="1">
      <alignment horizontal="center" vertical="center"/>
    </xf>
    <xf numFmtId="0" fontId="3" fillId="2" borderId="5"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0" xfId="0" applyFill="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16" fillId="12" borderId="0" xfId="0" applyFont="1" applyFill="1" applyAlignment="1">
      <alignment horizontal="center" vertical="center" wrapText="1"/>
    </xf>
    <xf numFmtId="0" fontId="14" fillId="13" borderId="0" xfId="0" applyFont="1" applyFill="1" applyAlignment="1">
      <alignment horizontal="center" vertical="center" wrapText="1"/>
    </xf>
    <xf numFmtId="0" fontId="14" fillId="2" borderId="0" xfId="0" applyFont="1" applyFill="1" applyAlignment="1">
      <alignment horizontal="center" vertical="center" wrapText="1"/>
    </xf>
    <xf numFmtId="0" fontId="14" fillId="2" borderId="0" xfId="0" applyFont="1" applyFill="1" applyAlignment="1">
      <alignment horizontal="center" vertical="center"/>
    </xf>
    <xf numFmtId="0" fontId="14" fillId="11" borderId="0" xfId="0" applyFont="1" applyFill="1" applyAlignment="1">
      <alignment horizontal="center" vertical="center" wrapText="1"/>
    </xf>
    <xf numFmtId="0" fontId="3" fillId="11" borderId="0" xfId="0" applyFont="1" applyFill="1" applyAlignment="1">
      <alignment horizontal="center" wrapText="1"/>
    </xf>
    <xf numFmtId="0" fontId="3" fillId="11" borderId="0" xfId="0" applyFont="1" applyFill="1" applyAlignment="1">
      <alignment horizontal="center"/>
    </xf>
    <xf numFmtId="0" fontId="3" fillId="2" borderId="0" xfId="0" applyFont="1" applyFill="1" applyAlignment="1"/>
    <xf numFmtId="0" fontId="3" fillId="2" borderId="14" xfId="0" applyFont="1" applyFill="1" applyBorder="1" applyAlignment="1"/>
    <xf numFmtId="0" fontId="3" fillId="0" borderId="15" xfId="0" applyFont="1" applyBorder="1" applyAlignment="1"/>
    <xf numFmtId="0" fontId="3" fillId="0" borderId="16" xfId="0" applyFont="1" applyBorder="1" applyAlignment="1"/>
    <xf numFmtId="0" fontId="3" fillId="2" borderId="14" xfId="0" applyFont="1" applyFill="1" applyBorder="1" applyAlignment="1" applyProtection="1">
      <protection hidden="1"/>
    </xf>
    <xf numFmtId="0" fontId="3" fillId="0" borderId="15" xfId="0" applyFont="1" applyBorder="1" applyAlignment="1" applyProtection="1">
      <protection hidden="1"/>
    </xf>
    <xf numFmtId="0" fontId="3" fillId="0" borderId="16" xfId="0" applyFont="1" applyBorder="1" applyAlignment="1" applyProtection="1">
      <protection hidden="1"/>
    </xf>
  </cellXfs>
  <cellStyles count="1">
    <cellStyle name="Normal" xfId="0" builtinId="0"/>
  </cellStyles>
  <dxfs count="39">
    <dxf>
      <fill>
        <patternFill>
          <bgColor theme="1"/>
        </patternFill>
      </fill>
    </dxf>
    <dxf>
      <fill>
        <patternFill>
          <bgColor theme="1"/>
        </patternFill>
      </fill>
    </dxf>
    <dxf>
      <font>
        <color theme="0"/>
      </font>
    </dxf>
    <dxf>
      <alignment horizontal="center" vertical="center" textRotation="0" wrapText="0" indent="0" justifyLastLine="0" shrinkToFit="0" readingOrder="0"/>
    </dxf>
    <dxf>
      <alignment horizontal="center" vertical="center" textRotation="0" wrapText="0" indent="0" justifyLastLine="0" shrinkToFit="0" readingOrder="0"/>
    </dxf>
    <dxf>
      <border outline="0">
        <bottom style="thick">
          <color indexed="64"/>
        </bottom>
      </border>
    </dxf>
    <dxf>
      <border outline="0">
        <top style="thick">
          <color indexed="64"/>
        </top>
      </border>
    </dxf>
    <dxf>
      <alignment horizontal="center" vertical="center" textRotation="0" wrapText="0" indent="0" justifyLastLine="0" shrinkToFit="0" readingOrder="0"/>
    </dxf>
    <dxf>
      <fill>
        <patternFill>
          <bgColor rgb="FF92D050"/>
        </patternFill>
      </fill>
    </dxf>
    <dxf>
      <fill>
        <patternFill>
          <bgColor theme="7" tint="0.39994506668294322"/>
        </patternFill>
      </fill>
    </dxf>
    <dxf>
      <fill>
        <patternFill>
          <bgColor theme="8" tint="0.39994506668294322"/>
        </patternFill>
      </fill>
    </dxf>
    <dxf>
      <fill>
        <patternFill>
          <bgColor theme="9" tint="-0.24994659260841701"/>
        </patternFill>
      </fill>
    </dxf>
    <dxf>
      <fill>
        <patternFill>
          <bgColor theme="2" tint="-0.24994659260841701"/>
        </patternFill>
      </fill>
    </dxf>
    <dxf>
      <fill>
        <patternFill>
          <bgColor theme="0" tint="-0.14996795556505021"/>
        </patternFill>
      </fill>
    </dxf>
    <dxf>
      <fill>
        <patternFill>
          <bgColor rgb="FF92D050"/>
        </patternFill>
      </fill>
    </dxf>
    <dxf>
      <fill>
        <patternFill>
          <bgColor theme="4" tint="0.59996337778862885"/>
        </patternFill>
      </fill>
    </dxf>
    <dxf>
      <fill>
        <patternFill>
          <bgColor theme="4" tint="0.59996337778862885"/>
        </patternFill>
      </fill>
    </dxf>
    <dxf>
      <fill>
        <patternFill>
          <bgColor rgb="FF92D050"/>
        </patternFill>
      </fill>
    </dxf>
    <dxf>
      <fill>
        <patternFill>
          <bgColor theme="5" tint="0.59996337778862885"/>
        </patternFill>
      </fill>
    </dxf>
    <dxf>
      <fill>
        <patternFill>
          <bgColor rgb="FFFFFFCC"/>
        </patternFill>
      </fill>
    </dxf>
    <dxf>
      <fill>
        <patternFill>
          <bgColor theme="8"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rgb="FF9C0006"/>
      </font>
      <fill>
        <patternFill>
          <bgColor rgb="FFFFC7CE"/>
        </patternFill>
      </fill>
    </dxf>
    <dxf>
      <fill>
        <patternFill>
          <bgColor rgb="FFFFFF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089595B-90E8-4426-80AB-BEBF22DFD2C9}" name="Table4" displayName="Table4" ref="C1:D1048576" totalsRowShown="0" dataDxfId="7" headerRowBorderDxfId="5" tableBorderDxfId="6">
  <autoFilter ref="C1:D1048576" xr:uid="{5089595B-90E8-4426-80AB-BEBF22DFD2C9}"/>
  <tableColumns count="2">
    <tableColumn id="1" xr3:uid="{D3F42571-89E1-4072-9929-016540F463F4}" name="DISTRICT" dataDxfId="4"/>
    <tableColumn id="2" xr3:uid="{A0245AC2-8BCA-4080-A734-C39CB4D4A760}" name="PROTECTION" dataDxfId="3"/>
  </tableColumns>
  <tableStyleInfo name="TableStyleDark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5"/>
  <dimension ref="A1:M140"/>
  <sheetViews>
    <sheetView topLeftCell="A31" zoomScale="90" zoomScaleNormal="90" workbookViewId="0">
      <selection activeCell="D19" sqref="D19"/>
    </sheetView>
  </sheetViews>
  <sheetFormatPr defaultRowHeight="15"/>
  <cols>
    <col min="1" max="1" width="11.42578125" customWidth="1"/>
    <col min="2" max="2" width="13.85546875" style="29" bestFit="1" customWidth="1"/>
    <col min="3" max="3" width="19.28515625" style="6" bestFit="1" customWidth="1"/>
    <col min="4" max="4" width="17.42578125" bestFit="1" customWidth="1"/>
    <col min="6" max="6" width="16.85546875" customWidth="1"/>
    <col min="7" max="7" width="19.140625" customWidth="1"/>
  </cols>
  <sheetData>
    <row r="1" spans="1:9">
      <c r="A1" t="s">
        <v>0</v>
      </c>
      <c r="B1" s="29" t="s">
        <v>1</v>
      </c>
      <c r="C1" s="6" t="s">
        <v>2</v>
      </c>
      <c r="D1" t="s">
        <v>3</v>
      </c>
      <c r="F1" t="s">
        <v>4</v>
      </c>
      <c r="G1" t="s">
        <v>5</v>
      </c>
      <c r="H1" t="s">
        <v>6</v>
      </c>
      <c r="I1" t="s">
        <v>7</v>
      </c>
    </row>
    <row r="2" spans="1:9">
      <c r="A2" s="28">
        <v>43256</v>
      </c>
      <c r="B2" s="29">
        <f>COUNTIF(Longboard!$F$2:$F$603,A2:A139)</f>
        <v>0</v>
      </c>
      <c r="C2" s="6">
        <f>SUMIFS(Longboard!$I$2:$I$603,Longboard!$F$2:$F$603,"&gt;="&amp;A2,Longboard!$F$2:$F$603,"&lt;="&amp;A2)</f>
        <v>0</v>
      </c>
      <c r="D2">
        <f>SUMIFS(Longboard!$H$2:$H$603,Longboard!$F$2:F$603,"&gt;="&amp;A2,Longboard!$F$2:$F$603,"&lt;="&amp;A2)</f>
        <v>0</v>
      </c>
      <c r="F2" s="29">
        <f>COUNTIFS(Longboard!$F$2:$F$603,"&gt;="&amp;A2,Longboard!$F$2:$F$603,"&lt;="&amp;A2,Longboard!$I$2:$I$603,"&gt;="&amp;Longboard!$H$6)</f>
        <v>0</v>
      </c>
      <c r="G2">
        <f>COUNTIFS(Longboard!$F$2:$F$603,"&gt;="&amp;A2,Longboard!$F$2:$F$603,"&lt;="&amp;A2,Longboard!$H$2:$H$603,"&gt;="&amp;Longboard!$H$6)</f>
        <v>0</v>
      </c>
      <c r="H2">
        <f>COUNTIFS(Longboard!$F$2:$F$603,"&gt;="&amp;A2,Longboard!$F$2:$F$603,"&lt;="&amp;A2,Longboard!$C$2:$C$603,"="&amp;Longboard!$C$4)</f>
        <v>0</v>
      </c>
      <c r="I2">
        <f>COUNTIFS(Longboard!$F$2:$F$603,"&gt;="&amp;A2,Longboard!$F$2:$F$603,"&lt;="&amp;A2,Longboard!$C$2:$C$603,"="&amp;Longboard!$C$355)</f>
        <v>0</v>
      </c>
    </row>
    <row r="3" spans="1:9">
      <c r="A3" s="28">
        <v>43257</v>
      </c>
      <c r="B3" s="29">
        <f>COUNTIF(Longboard!$F$2:$F$603,A3:A140)</f>
        <v>0</v>
      </c>
      <c r="C3" s="6">
        <f>SUMIFS(Longboard!$I$2:$I$603,Longboard!$F$2:$F$603,"&gt;="&amp;A3,Longboard!$F$2:$F$603,"&lt;="&amp;A3)</f>
        <v>0</v>
      </c>
      <c r="D3">
        <f>SUMIFS(Longboard!$H$2:$H$603,Longboard!$F$2:F$603,"&gt;="&amp;A3,Longboard!$F$2:$F$603,"&lt;="&amp;A3)</f>
        <v>0</v>
      </c>
      <c r="F3" s="29">
        <f>COUNTIFS(Longboard!$F$2:$F$603,"&gt;="&amp;A3,Longboard!$F$2:$F$603,"&lt;="&amp;A3,Longboard!$I$2:$I$603,"&gt;="&amp;Longboard!$H$6)</f>
        <v>0</v>
      </c>
      <c r="G3">
        <f>COUNTIFS(Longboard!$F$2:$F$603,"&gt;="&amp;A3,Longboard!$F$2:$F$603,"&lt;="&amp;A3,Longboard!$H$2:$H$603,"&gt;="&amp;Longboard!$H$6)</f>
        <v>0</v>
      </c>
      <c r="H3">
        <f>COUNTIFS(Longboard!$F$2:$F$603,"&gt;="&amp;A3,Longboard!$F$2:$F$603,"&lt;="&amp;A3,Longboard!$C$2:$C$603,"="&amp;Longboard!$C$4)</f>
        <v>0</v>
      </c>
      <c r="I3">
        <f>COUNTIFS(Longboard!$F$2:$F$603,"&gt;="&amp;A3,Longboard!$F$2:$F$603,"&lt;="&amp;A3,Longboard!$C$2:$C$603,"="&amp;Longboard!$C$355)</f>
        <v>0</v>
      </c>
    </row>
    <row r="4" spans="1:9">
      <c r="A4" s="28">
        <v>43258</v>
      </c>
      <c r="B4" s="29">
        <f>COUNTIF(Longboard!$F$2:$F$603,A4:A141)</f>
        <v>0</v>
      </c>
      <c r="C4" s="6">
        <f>SUMIFS(Longboard!$I$2:$I$603,Longboard!$F$2:$F$603,"&gt;="&amp;A4,Longboard!$F$2:$F$603,"&lt;="&amp;A4)</f>
        <v>0</v>
      </c>
      <c r="D4">
        <f>SUMIFS(Longboard!$H$2:$H$603,Longboard!$F$2:F$603,"&gt;="&amp;A4,Longboard!$F$2:$F$603,"&lt;="&amp;A4)</f>
        <v>0</v>
      </c>
      <c r="F4" s="29">
        <f>COUNTIFS(Longboard!$F$2:$F$603,"&gt;="&amp;A4,Longboard!$F$2:$F$603,"&lt;="&amp;A4,Longboard!$I$2:$I$603,"&gt;="&amp;Longboard!$H$6)</f>
        <v>0</v>
      </c>
      <c r="G4">
        <f>COUNTIFS(Longboard!$F$2:$F$603,"&gt;="&amp;A4,Longboard!$F$2:$F$603,"&lt;="&amp;A4,Longboard!$H$2:$H$603,"&gt;="&amp;Longboard!$H$6)</f>
        <v>0</v>
      </c>
      <c r="H4">
        <f>COUNTIFS(Longboard!$F$2:$F$603,"&gt;="&amp;A4,Longboard!$F$2:$F$603,"&lt;="&amp;A4,Longboard!$C$2:$C$603,"="&amp;Longboard!$C$4)</f>
        <v>0</v>
      </c>
      <c r="I4">
        <f>COUNTIFS(Longboard!$F$2:$F$603,"&gt;="&amp;A4,Longboard!$F$2:$F$603,"&lt;="&amp;A4,Longboard!$C$2:$C$603,"="&amp;Longboard!$C$355)</f>
        <v>0</v>
      </c>
    </row>
    <row r="5" spans="1:9">
      <c r="A5" s="28">
        <v>43259</v>
      </c>
      <c r="B5" s="29">
        <f>COUNTIF(Longboard!$F$2:$F$603,A5:A142)</f>
        <v>0</v>
      </c>
      <c r="C5" s="6">
        <f>SUMIFS(Longboard!$I$2:$I$603,Longboard!$F$2:$F$603,"&gt;="&amp;A5,Longboard!$F$2:$F$603,"&lt;="&amp;A5)</f>
        <v>0</v>
      </c>
      <c r="D5">
        <f>SUMIFS(Longboard!$H$2:$H$603,Longboard!$F$2:F$603,"&gt;="&amp;A5,Longboard!$F$2:$F$603,"&lt;="&amp;A5)</f>
        <v>0</v>
      </c>
      <c r="F5" s="29">
        <f>COUNTIFS(Longboard!$F$2:$F$603,"&gt;="&amp;A5,Longboard!$F$2:$F$603,"&lt;="&amp;A5,Longboard!$I$2:$I$603,"&gt;="&amp;Longboard!$H$6)</f>
        <v>0</v>
      </c>
      <c r="G5">
        <f>COUNTIFS(Longboard!$F$2:$F$603,"&gt;="&amp;A5,Longboard!$F$2:$F$603,"&lt;="&amp;A5,Longboard!$H$2:$H$603,"&gt;="&amp;Longboard!$H$6)</f>
        <v>0</v>
      </c>
      <c r="H5">
        <f>COUNTIFS(Longboard!$F$2:$F$603,"&gt;="&amp;A5,Longboard!$F$2:$F$603,"&lt;="&amp;A5,Longboard!$C$2:$C$603,"="&amp;Longboard!$C$4)</f>
        <v>0</v>
      </c>
      <c r="I5">
        <f>COUNTIFS(Longboard!$F$2:$F$603,"&gt;="&amp;A5,Longboard!$F$2:$F$603,"&lt;="&amp;A5,Longboard!$C$2:$C$603,"="&amp;Longboard!$C$355)</f>
        <v>0</v>
      </c>
    </row>
    <row r="6" spans="1:9">
      <c r="A6" s="28">
        <v>43260</v>
      </c>
      <c r="B6" s="29">
        <f>COUNTIF(Longboard!$F$2:$F$603,A6:A143)</f>
        <v>0</v>
      </c>
      <c r="C6" s="6">
        <f>SUMIFS(Longboard!$I$2:$I$603,Longboard!$F$2:$F$603,"&gt;="&amp;A6,Longboard!$F$2:$F$603,"&lt;="&amp;A6)</f>
        <v>0</v>
      </c>
      <c r="D6">
        <f>SUMIFS(Longboard!$H$2:$H$603,Longboard!$F$2:F$603,"&gt;="&amp;A6,Longboard!$F$2:$F$603,"&lt;="&amp;A6)</f>
        <v>0</v>
      </c>
      <c r="F6" s="29">
        <f>COUNTIFS(Longboard!$F$2:$F$603,"&gt;="&amp;A6,Longboard!$F$2:$F$603,"&lt;="&amp;A6,Longboard!$I$2:$I$603,"&gt;="&amp;Longboard!$H$6)</f>
        <v>0</v>
      </c>
      <c r="G6">
        <f>COUNTIFS(Longboard!$F$2:$F$603,"&gt;="&amp;A6,Longboard!$F$2:$F$603,"&lt;="&amp;A6,Longboard!$H$2:$H$603,"&gt;="&amp;Longboard!$H$6)</f>
        <v>0</v>
      </c>
      <c r="H6">
        <f>COUNTIFS(Longboard!$F$2:$F$603,"&gt;="&amp;A6,Longboard!$F$2:$F$603,"&lt;="&amp;A6,Longboard!$C$2:$C$603,"="&amp;Longboard!$C$4)</f>
        <v>0</v>
      </c>
      <c r="I6">
        <f>COUNTIFS(Longboard!$F$2:$F$603,"&gt;="&amp;A6,Longboard!$F$2:$F$603,"&lt;="&amp;A6,Longboard!$C$2:$C$603,"="&amp;Longboard!$C$355)</f>
        <v>0</v>
      </c>
    </row>
    <row r="7" spans="1:9">
      <c r="A7" s="28">
        <v>43261</v>
      </c>
      <c r="B7" s="29">
        <f>COUNTIF(Longboard!$F$2:$F$603,A7:A144)</f>
        <v>0</v>
      </c>
      <c r="C7" s="6">
        <f>SUMIFS(Longboard!$I$2:$I$603,Longboard!$F$2:$F$603,"&gt;="&amp;A7,Longboard!$F$2:$F$603,"&lt;="&amp;A7)</f>
        <v>0</v>
      </c>
      <c r="D7">
        <f>SUMIFS(Longboard!$H$2:$H$603,Longboard!$F$2:F$603,"&gt;="&amp;A7,Longboard!$F$2:$F$603,"&lt;="&amp;A7)</f>
        <v>0</v>
      </c>
      <c r="F7" s="29">
        <f>COUNTIFS(Longboard!$F$2:$F$603,"&gt;="&amp;A7,Longboard!$F$2:$F$603,"&lt;="&amp;A7,Longboard!$I$2:$I$603,"&gt;="&amp;Longboard!$H$6)</f>
        <v>0</v>
      </c>
      <c r="G7">
        <f>COUNTIFS(Longboard!$F$2:$F$603,"&gt;="&amp;A7,Longboard!$F$2:$F$603,"&lt;="&amp;A7,Longboard!$H$2:$H$603,"&gt;="&amp;Longboard!$H$6)</f>
        <v>0</v>
      </c>
      <c r="H7">
        <f>COUNTIFS(Longboard!$F$2:$F$603,"&gt;="&amp;A7,Longboard!$F$2:$F$603,"&lt;="&amp;A7,Longboard!$C$2:$C$603,"="&amp;Longboard!$C$4)</f>
        <v>0</v>
      </c>
      <c r="I7">
        <f>COUNTIFS(Longboard!$F$2:$F$603,"&gt;="&amp;A7,Longboard!$F$2:$F$603,"&lt;="&amp;A7,Longboard!$C$2:$C$603,"="&amp;Longboard!$C$355)</f>
        <v>0</v>
      </c>
    </row>
    <row r="8" spans="1:9">
      <c r="A8" s="28">
        <v>43262</v>
      </c>
      <c r="B8" s="29">
        <f>COUNTIF(Longboard!$F$2:$F$603,A8:A145)</f>
        <v>0</v>
      </c>
      <c r="C8" s="6">
        <f>SUMIFS(Longboard!$I$2:$I$603,Longboard!$F$2:$F$603,"&gt;="&amp;A8,Longboard!$F$2:$F$603,"&lt;="&amp;A8)</f>
        <v>0</v>
      </c>
      <c r="D8">
        <f>SUMIFS(Longboard!$H$2:$H$603,Longboard!$F$2:F$603,"&gt;="&amp;A8,Longboard!$F$2:$F$603,"&lt;="&amp;A8)</f>
        <v>0</v>
      </c>
      <c r="F8" s="29">
        <f>COUNTIFS(Longboard!$F$2:$F$603,"&gt;="&amp;A8,Longboard!$F$2:$F$603,"&lt;="&amp;A8,Longboard!$I$2:$I$603,"&gt;="&amp;Longboard!$H$6)</f>
        <v>0</v>
      </c>
      <c r="G8">
        <f>COUNTIFS(Longboard!$F$2:$F$603,"&gt;="&amp;A8,Longboard!$F$2:$F$603,"&lt;="&amp;A8,Longboard!$H$2:$H$603,"&gt;="&amp;Longboard!$H$6)</f>
        <v>0</v>
      </c>
      <c r="H8">
        <f>COUNTIFS(Longboard!$F$2:$F$603,"&gt;="&amp;A8,Longboard!$F$2:$F$603,"&lt;="&amp;A8,Longboard!$C$2:$C$603,"="&amp;Longboard!$C$4)</f>
        <v>0</v>
      </c>
      <c r="I8">
        <f>COUNTIFS(Longboard!$F$2:$F$603,"&gt;="&amp;A8,Longboard!$F$2:$F$603,"&lt;="&amp;A8,Longboard!$C$2:$C$603,"="&amp;Longboard!$C$355)</f>
        <v>0</v>
      </c>
    </row>
    <row r="9" spans="1:9">
      <c r="A9" s="28">
        <v>43263</v>
      </c>
      <c r="B9" s="29">
        <f>COUNTIF(Longboard!$F$2:$F$603,A9:A146)</f>
        <v>0</v>
      </c>
      <c r="C9" s="6">
        <f>SUMIFS(Longboard!$I$2:$I$603,Longboard!$F$2:$F$603,"&gt;="&amp;A9,Longboard!$F$2:$F$603,"&lt;="&amp;A9)</f>
        <v>0</v>
      </c>
      <c r="D9">
        <f>SUMIFS(Longboard!$H$2:$H$603,Longboard!$F$2:F$603,"&gt;="&amp;A9,Longboard!$F$2:$F$603,"&lt;="&amp;A9)</f>
        <v>0</v>
      </c>
      <c r="F9" s="29">
        <f>COUNTIFS(Longboard!$F$2:$F$603,"&gt;="&amp;A9,Longboard!$F$2:$F$603,"&lt;="&amp;A9,Longboard!$I$2:$I$603,"&gt;="&amp;Longboard!$H$6)</f>
        <v>0</v>
      </c>
      <c r="G9">
        <f>COUNTIFS(Longboard!$F$2:$F$603,"&gt;="&amp;A9,Longboard!$F$2:$F$603,"&lt;="&amp;A9,Longboard!$H$2:$H$603,"&gt;="&amp;Longboard!$H$6)</f>
        <v>0</v>
      </c>
      <c r="H9">
        <f>COUNTIFS(Longboard!$F$2:$F$603,"&gt;="&amp;A9,Longboard!$F$2:$F$603,"&lt;="&amp;A9,Longboard!$C$2:$C$603,"="&amp;Longboard!$C$4)</f>
        <v>0</v>
      </c>
      <c r="I9">
        <f>COUNTIFS(Longboard!$F$2:$F$603,"&gt;="&amp;A9,Longboard!$F$2:$F$603,"&lt;="&amp;A9,Longboard!$C$2:$C$603,"="&amp;Longboard!$C$355)</f>
        <v>0</v>
      </c>
    </row>
    <row r="10" spans="1:9">
      <c r="A10" s="28">
        <v>43264</v>
      </c>
      <c r="B10" s="29">
        <f>COUNTIF(Longboard!$F$2:$F$603,A10:A147)</f>
        <v>0</v>
      </c>
      <c r="C10" s="6">
        <f>SUMIFS(Longboard!$I$2:$I$603,Longboard!$F$2:$F$603,"&gt;="&amp;A10,Longboard!$F$2:$F$603,"&lt;="&amp;A10)</f>
        <v>0</v>
      </c>
      <c r="D10">
        <f>SUMIFS(Longboard!$H$2:$H$603,Longboard!$F$2:F$603,"&gt;="&amp;A10,Longboard!$F$2:$F$603,"&lt;="&amp;A10)</f>
        <v>0</v>
      </c>
      <c r="F10" s="29">
        <f>COUNTIFS(Longboard!$F$2:$F$603,"&gt;="&amp;A10,Longboard!$F$2:$F$603,"&lt;="&amp;A10,Longboard!$I$2:$I$603,"&gt;="&amp;Longboard!$H$6)</f>
        <v>0</v>
      </c>
      <c r="G10">
        <f>COUNTIFS(Longboard!$F$2:$F$603,"&gt;="&amp;A10,Longboard!$F$2:$F$603,"&lt;="&amp;A10,Longboard!$H$2:$H$603,"&gt;="&amp;Longboard!$H$6)</f>
        <v>0</v>
      </c>
      <c r="H10">
        <f>COUNTIFS(Longboard!$F$2:$F$603,"&gt;="&amp;A10,Longboard!$F$2:$F$603,"&lt;="&amp;A10,Longboard!$C$2:$C$603,"="&amp;Longboard!$C$4)</f>
        <v>0</v>
      </c>
      <c r="I10">
        <f>COUNTIFS(Longboard!$F$2:$F$603,"&gt;="&amp;A10,Longboard!$F$2:$F$603,"&lt;="&amp;A10,Longboard!$C$2:$C$603,"="&amp;Longboard!$C$355)</f>
        <v>0</v>
      </c>
    </row>
    <row r="11" spans="1:9">
      <c r="A11" s="28">
        <v>43265</v>
      </c>
      <c r="B11" s="29">
        <f>COUNTIF(Longboard!$F$2:$F$603,A11:A148)</f>
        <v>0</v>
      </c>
      <c r="C11" s="6">
        <f>SUMIFS(Longboard!$I$2:$I$603,Longboard!$F$2:$F$603,"&gt;="&amp;A11,Longboard!$F$2:$F$603,"&lt;="&amp;A11)</f>
        <v>0</v>
      </c>
      <c r="D11">
        <f>SUMIFS(Longboard!$H$2:$H$603,Longboard!$F$2:F$603,"&gt;="&amp;A11,Longboard!$F$2:$F$603,"&lt;="&amp;A11)</f>
        <v>0</v>
      </c>
      <c r="F11" s="29">
        <f>COUNTIFS(Longboard!$F$2:$F$603,"&gt;="&amp;A11,Longboard!$F$2:$F$603,"&lt;="&amp;A11,Longboard!$I$2:$I$603,"&gt;="&amp;Longboard!$H$6)</f>
        <v>0</v>
      </c>
      <c r="G11">
        <f>COUNTIFS(Longboard!$F$2:$F$603,"&gt;="&amp;A11,Longboard!$F$2:$F$603,"&lt;="&amp;A11,Longboard!$H$2:$H$603,"&gt;="&amp;Longboard!$H$6)</f>
        <v>0</v>
      </c>
      <c r="H11">
        <f>COUNTIFS(Longboard!$F$2:$F$603,"&gt;="&amp;A11,Longboard!$F$2:$F$603,"&lt;="&amp;A11,Longboard!$C$2:$C$603,"="&amp;Longboard!$C$4)</f>
        <v>0</v>
      </c>
      <c r="I11">
        <f>COUNTIFS(Longboard!$F$2:$F$603,"&gt;="&amp;A11,Longboard!$F$2:$F$603,"&lt;="&amp;A11,Longboard!$C$2:$C$603,"="&amp;Longboard!$C$355)</f>
        <v>0</v>
      </c>
    </row>
    <row r="12" spans="1:9">
      <c r="A12" s="28">
        <v>43266</v>
      </c>
      <c r="B12" s="29">
        <f>COUNTIF(Longboard!$F$2:$F$603,A12:A149)</f>
        <v>0</v>
      </c>
      <c r="C12" s="6">
        <f>SUMIFS(Longboard!$I$2:$I$603,Longboard!$F$2:$F$603,"&gt;="&amp;A12,Longboard!$F$2:$F$603,"&lt;="&amp;A12)</f>
        <v>0</v>
      </c>
      <c r="D12">
        <f>SUMIFS(Longboard!$H$2:$H$603,Longboard!$F$2:F$603,"&gt;="&amp;A12,Longboard!$F$2:$F$603,"&lt;="&amp;A12)</f>
        <v>0</v>
      </c>
      <c r="F12" s="29">
        <f>COUNTIFS(Longboard!$F$2:$F$603,"&gt;="&amp;A12,Longboard!$F$2:$F$603,"&lt;="&amp;A12,Longboard!$I$2:$I$603,"&gt;="&amp;Longboard!$H$6)</f>
        <v>0</v>
      </c>
      <c r="G12">
        <f>COUNTIFS(Longboard!$F$2:$F$603,"&gt;="&amp;A12,Longboard!$F$2:$F$603,"&lt;="&amp;A12,Longboard!$H$2:$H$603,"&gt;="&amp;Longboard!$H$6)</f>
        <v>0</v>
      </c>
      <c r="H12">
        <f>COUNTIFS(Longboard!$F$2:$F$603,"&gt;="&amp;A12,Longboard!$F$2:$F$603,"&lt;="&amp;A12,Longboard!$C$2:$C$603,"="&amp;Longboard!$C$4)</f>
        <v>0</v>
      </c>
      <c r="I12">
        <f>COUNTIFS(Longboard!$F$2:$F$603,"&gt;="&amp;A12,Longboard!$F$2:$F$603,"&lt;="&amp;A12,Longboard!$C$2:$C$603,"="&amp;Longboard!$C$355)</f>
        <v>0</v>
      </c>
    </row>
    <row r="13" spans="1:9">
      <c r="A13" s="28">
        <v>43267</v>
      </c>
      <c r="B13" s="29">
        <f>COUNTIF(Longboard!$F$2:$F$603,A13:A150)</f>
        <v>0</v>
      </c>
      <c r="C13" s="6">
        <f>SUMIFS(Longboard!$I$2:$I$603,Longboard!$F$2:$F$603,"&gt;="&amp;A13,Longboard!$F$2:$F$603,"&lt;="&amp;A13)</f>
        <v>0</v>
      </c>
      <c r="D13">
        <f>SUMIFS(Longboard!$H$2:$H$603,Longboard!$F$2:F$603,"&gt;="&amp;A13,Longboard!$F$2:$F$603,"&lt;="&amp;A13)</f>
        <v>0</v>
      </c>
      <c r="F13" s="29">
        <f>COUNTIFS(Longboard!$F$2:$F$603,"&gt;="&amp;A13,Longboard!$F$2:$F$603,"&lt;="&amp;A13,Longboard!$I$2:$I$603,"&gt;="&amp;Longboard!$H$6)</f>
        <v>0</v>
      </c>
      <c r="G13">
        <f>COUNTIFS(Longboard!$F$2:$F$603,"&gt;="&amp;A13,Longboard!$F$2:$F$603,"&lt;="&amp;A13,Longboard!$H$2:$H$603,"&gt;="&amp;Longboard!$H$6)</f>
        <v>0</v>
      </c>
      <c r="H13">
        <f>COUNTIFS(Longboard!$F$2:$F$603,"&gt;="&amp;A13,Longboard!$F$2:$F$603,"&lt;="&amp;A13,Longboard!$C$2:$C$603,"="&amp;Longboard!$C$4)</f>
        <v>0</v>
      </c>
      <c r="I13">
        <f>COUNTIFS(Longboard!$F$2:$F$603,"&gt;="&amp;A13,Longboard!$F$2:$F$603,"&lt;="&amp;A13,Longboard!$C$2:$C$603,"="&amp;Longboard!$C$355)</f>
        <v>0</v>
      </c>
    </row>
    <row r="14" spans="1:9">
      <c r="A14" s="28">
        <v>43268</v>
      </c>
      <c r="B14" s="29">
        <f>COUNTIF(Longboard!$F$2:$F$603,A14:A151)</f>
        <v>0</v>
      </c>
      <c r="C14" s="6">
        <f>SUMIFS(Longboard!$I$2:$I$603,Longboard!$F$2:$F$603,"&gt;="&amp;A14,Longboard!$F$2:$F$603,"&lt;="&amp;A14)</f>
        <v>0</v>
      </c>
      <c r="D14">
        <f>SUMIFS(Longboard!$H$2:$H$603,Longboard!$F$2:F$603,"&gt;="&amp;A14,Longboard!$F$2:$F$603,"&lt;="&amp;A14)</f>
        <v>0</v>
      </c>
      <c r="F14" s="29">
        <f>COUNTIFS(Longboard!$F$2:$F$603,"&gt;="&amp;A14,Longboard!$F$2:$F$603,"&lt;="&amp;A14,Longboard!$I$2:$I$603,"&gt;="&amp;Longboard!$H$6)</f>
        <v>0</v>
      </c>
      <c r="G14">
        <f>COUNTIFS(Longboard!$F$2:$F$603,"&gt;="&amp;A14,Longboard!$F$2:$F$603,"&lt;="&amp;A14,Longboard!$H$2:$H$603,"&gt;="&amp;Longboard!$H$6)</f>
        <v>0</v>
      </c>
      <c r="H14">
        <f>COUNTIFS(Longboard!$F$2:$F$603,"&gt;="&amp;A14,Longboard!$F$2:$F$603,"&lt;="&amp;A14,Longboard!$C$2:$C$603,"="&amp;Longboard!$C$4)</f>
        <v>0</v>
      </c>
      <c r="I14">
        <f>COUNTIFS(Longboard!$F$2:$F$603,"&gt;="&amp;A14,Longboard!$F$2:$F$603,"&lt;="&amp;A14,Longboard!$C$2:$C$603,"="&amp;Longboard!$C$355)</f>
        <v>0</v>
      </c>
    </row>
    <row r="15" spans="1:9">
      <c r="A15" s="28">
        <v>43269</v>
      </c>
      <c r="B15" s="29">
        <f>COUNTIF(Longboard!$F$2:$F$603,A15:A152)</f>
        <v>0</v>
      </c>
      <c r="C15" s="6">
        <f>SUMIFS(Longboard!$I$2:$I$603,Longboard!$F$2:$F$603,"&gt;="&amp;A15,Longboard!$F$2:$F$603,"&lt;="&amp;A15)</f>
        <v>0</v>
      </c>
      <c r="D15">
        <f>SUMIFS(Longboard!$H$2:$H$603,Longboard!$F$2:F$603,"&gt;="&amp;A15,Longboard!$F$2:$F$603,"&lt;="&amp;A15)</f>
        <v>0</v>
      </c>
      <c r="F15" s="29">
        <f>COUNTIFS(Longboard!$F$2:$F$603,"&gt;="&amp;A15,Longboard!$F$2:$F$603,"&lt;="&amp;A15,Longboard!$I$2:$I$603,"&gt;="&amp;Longboard!$H$6)</f>
        <v>0</v>
      </c>
      <c r="G15">
        <f>COUNTIFS(Longboard!$F$2:$F$603,"&gt;="&amp;A15,Longboard!$F$2:$F$603,"&lt;="&amp;A15,Longboard!$H$2:$H$603,"&gt;="&amp;Longboard!$H$6)</f>
        <v>0</v>
      </c>
      <c r="H15">
        <f>COUNTIFS(Longboard!$F$2:$F$603,"&gt;="&amp;A15,Longboard!$F$2:$F$603,"&lt;="&amp;A15,Longboard!$C$2:$C$603,"="&amp;Longboard!$C$4)</f>
        <v>0</v>
      </c>
      <c r="I15">
        <f>COUNTIFS(Longboard!$F$2:$F$603,"&gt;="&amp;A15,Longboard!$F$2:$F$603,"&lt;="&amp;A15,Longboard!$C$2:$C$603,"="&amp;Longboard!$C$355)</f>
        <v>0</v>
      </c>
    </row>
    <row r="16" spans="1:9">
      <c r="A16" s="28">
        <v>43270</v>
      </c>
      <c r="B16" s="29">
        <f>COUNTIF(Longboard!$F$2:$F$603,A16:A153)</f>
        <v>0</v>
      </c>
      <c r="C16" s="6">
        <f>SUMIFS(Longboard!$I$2:$I$603,Longboard!$F$2:$F$603,"&gt;="&amp;A16,Longboard!$F$2:$F$603,"&lt;="&amp;A16)</f>
        <v>0</v>
      </c>
      <c r="D16">
        <f>SUMIFS(Longboard!$H$2:$H$603,Longboard!$F$2:F$603,"&gt;="&amp;A16,Longboard!$F$2:$F$603,"&lt;="&amp;A16)</f>
        <v>0</v>
      </c>
      <c r="F16" s="29">
        <f>COUNTIFS(Longboard!$F$2:$F$603,"&gt;="&amp;A16,Longboard!$F$2:$F$603,"&lt;="&amp;A16,Longboard!$I$2:$I$603,"&gt;="&amp;Longboard!$H$6)</f>
        <v>0</v>
      </c>
      <c r="G16">
        <f>COUNTIFS(Longboard!$F$2:$F$603,"&gt;="&amp;A16,Longboard!$F$2:$F$603,"&lt;="&amp;A16,Longboard!$H$2:$H$603,"&gt;="&amp;Longboard!$H$6)</f>
        <v>0</v>
      </c>
      <c r="H16">
        <f>COUNTIFS(Longboard!$F$2:$F$603,"&gt;="&amp;A16,Longboard!$F$2:$F$603,"&lt;="&amp;A16,Longboard!$C$2:$C$603,"="&amp;Longboard!$C$4)</f>
        <v>0</v>
      </c>
      <c r="I16">
        <f>COUNTIFS(Longboard!$F$2:$F$603,"&gt;="&amp;A16,Longboard!$F$2:$F$603,"&lt;="&amp;A16,Longboard!$C$2:$C$603,"="&amp;Longboard!$C$355)</f>
        <v>0</v>
      </c>
    </row>
    <row r="17" spans="1:9">
      <c r="A17" s="28">
        <v>43271</v>
      </c>
      <c r="B17" s="29">
        <f>COUNTIF(Longboard!$F$2:$F$603,A17:A154)</f>
        <v>0</v>
      </c>
      <c r="C17" s="6">
        <f>SUMIFS(Longboard!$I$2:$I$603,Longboard!$F$2:$F$603,"&gt;="&amp;A17,Longboard!$F$2:$F$603,"&lt;="&amp;A17)</f>
        <v>0</v>
      </c>
      <c r="D17">
        <f>SUMIFS(Longboard!$H$2:$H$603,Longboard!$F$2:F$603,"&gt;="&amp;A17,Longboard!$F$2:$F$603,"&lt;="&amp;A17)</f>
        <v>0</v>
      </c>
      <c r="F17" s="29">
        <f>COUNTIFS(Longboard!$F$2:$F$603,"&gt;="&amp;A17,Longboard!$F$2:$F$603,"&lt;="&amp;A17,Longboard!$I$2:$I$603,"&gt;="&amp;Longboard!$H$6)</f>
        <v>0</v>
      </c>
      <c r="G17">
        <f>COUNTIFS(Longboard!$F$2:$F$603,"&gt;="&amp;A17,Longboard!$F$2:$F$603,"&lt;="&amp;A17,Longboard!$H$2:$H$603,"&gt;="&amp;Longboard!$H$6)</f>
        <v>0</v>
      </c>
      <c r="H17">
        <f>COUNTIFS(Longboard!$F$2:$F$603,"&gt;="&amp;A17,Longboard!$F$2:$F$603,"&lt;="&amp;A17,Longboard!$C$2:$C$603,"="&amp;Longboard!$C$4)</f>
        <v>0</v>
      </c>
      <c r="I17">
        <f>COUNTIFS(Longboard!$F$2:$F$603,"&gt;="&amp;A17,Longboard!$F$2:$F$603,"&lt;="&amp;A17,Longboard!$C$2:$C$603,"="&amp;Longboard!$C$355)</f>
        <v>0</v>
      </c>
    </row>
    <row r="18" spans="1:9">
      <c r="A18" s="28">
        <v>43272</v>
      </c>
      <c r="B18" s="29">
        <f>COUNTIF(Longboard!$F$2:$F$603,A18:A155)</f>
        <v>0</v>
      </c>
      <c r="C18" s="6">
        <f>SUMIFS(Longboard!$I$2:$I$603,Longboard!$F$2:$F$603,"&gt;="&amp;A18,Longboard!$F$2:$F$603,"&lt;="&amp;A18)</f>
        <v>0</v>
      </c>
      <c r="D18">
        <f>SUMIFS(Longboard!$H$2:$H$603,Longboard!$F$2:F$603,"&gt;="&amp;A18,Longboard!$F$2:$F$603,"&lt;="&amp;A18)</f>
        <v>0</v>
      </c>
      <c r="F18" s="29">
        <f>COUNTIFS(Longboard!$F$2:$F$603,"&gt;="&amp;A18,Longboard!$F$2:$F$603,"&lt;="&amp;A18,Longboard!$I$2:$I$603,"&gt;="&amp;Longboard!$H$6)</f>
        <v>0</v>
      </c>
      <c r="G18">
        <f>COUNTIFS(Longboard!$F$2:$F$603,"&gt;="&amp;A18,Longboard!$F$2:$F$603,"&lt;="&amp;A18,Longboard!$H$2:$H$603,"&gt;="&amp;Longboard!$H$6)</f>
        <v>0</v>
      </c>
      <c r="H18">
        <f>COUNTIFS(Longboard!$F$2:$F$603,"&gt;="&amp;A18,Longboard!$F$2:$F$603,"&lt;="&amp;A18,Longboard!$C$2:$C$603,"="&amp;Longboard!$C$4)</f>
        <v>0</v>
      </c>
      <c r="I18">
        <f>COUNTIFS(Longboard!$F$2:$F$603,"&gt;="&amp;A18,Longboard!$F$2:$F$603,"&lt;="&amp;A18,Longboard!$C$2:$C$603,"="&amp;Longboard!$C$355)</f>
        <v>0</v>
      </c>
    </row>
    <row r="19" spans="1:9">
      <c r="A19" s="28">
        <v>43273</v>
      </c>
      <c r="B19" s="29">
        <f>COUNTIF(Longboard!$F$2:$F$603,A19:A156)</f>
        <v>0</v>
      </c>
      <c r="C19" s="6">
        <f>SUMIFS(Longboard!$I$2:$I$603,Longboard!$F$2:$F$603,"&gt;="&amp;A19,Longboard!$F$2:$F$603,"&lt;="&amp;A19)</f>
        <v>0</v>
      </c>
      <c r="D19">
        <f>SUMIFS(Longboard!$H$2:$H$603,Longboard!$F$2:F$603,"&gt;="&amp;A19,Longboard!$F$2:$F$603,"&lt;="&amp;A19)</f>
        <v>0</v>
      </c>
      <c r="F19" s="29">
        <f>COUNTIFS(Longboard!$F$2:$F$603,"&gt;="&amp;A19,Longboard!$F$2:$F$603,"&lt;="&amp;A19,Longboard!$I$2:$I$603,"&gt;="&amp;Longboard!$H$6)</f>
        <v>0</v>
      </c>
      <c r="G19">
        <f>COUNTIFS(Longboard!$F$2:$F$603,"&gt;="&amp;A19,Longboard!$F$2:$F$603,"&lt;="&amp;A19,Longboard!$H$2:$H$603,"&gt;="&amp;Longboard!$H$6)</f>
        <v>0</v>
      </c>
      <c r="H19">
        <f>COUNTIFS(Longboard!$F$2:$F$603,"&gt;="&amp;A19,Longboard!$F$2:$F$603,"&lt;="&amp;A19,Longboard!$C$2:$C$603,"="&amp;Longboard!$C$4)</f>
        <v>0</v>
      </c>
      <c r="I19">
        <f>COUNTIFS(Longboard!$F$2:$F$603,"&gt;="&amp;A19,Longboard!$F$2:$F$603,"&lt;="&amp;A19,Longboard!$C$2:$C$603,"="&amp;Longboard!$C$355)</f>
        <v>0</v>
      </c>
    </row>
    <row r="20" spans="1:9">
      <c r="A20" s="28">
        <v>43274</v>
      </c>
      <c r="B20" s="29">
        <f>COUNTIF(Longboard!$F$2:$F$603,A20:A157)</f>
        <v>0</v>
      </c>
      <c r="C20" s="6">
        <f>SUMIFS(Longboard!$I$2:$I$603,Longboard!$F$2:$F$603,"&gt;="&amp;A20,Longboard!$F$2:$F$603,"&lt;="&amp;A20)</f>
        <v>0</v>
      </c>
      <c r="D20">
        <f>SUMIFS(Longboard!$H$2:$H$603,Longboard!$F$2:F$603,"&gt;="&amp;A20,Longboard!$F$2:$F$603,"&lt;="&amp;A20)</f>
        <v>0</v>
      </c>
      <c r="F20" s="29">
        <f>COUNTIFS(Longboard!$F$2:$F$603,"&gt;="&amp;A20,Longboard!$F$2:$F$603,"&lt;="&amp;A20,Longboard!$I$2:$I$603,"&gt;="&amp;Longboard!$H$6)</f>
        <v>0</v>
      </c>
      <c r="G20">
        <f>COUNTIFS(Longboard!$F$2:$F$603,"&gt;="&amp;A20,Longboard!$F$2:$F$603,"&lt;="&amp;A20,Longboard!$H$2:$H$603,"&gt;="&amp;Longboard!$H$6)</f>
        <v>0</v>
      </c>
      <c r="H20">
        <f>COUNTIFS(Longboard!$F$2:$F$603,"&gt;="&amp;A20,Longboard!$F$2:$F$603,"&lt;="&amp;A20,Longboard!$C$2:$C$603,"="&amp;Longboard!$C$4)</f>
        <v>0</v>
      </c>
      <c r="I20">
        <f>COUNTIFS(Longboard!$F$2:$F$603,"&gt;="&amp;A20,Longboard!$F$2:$F$603,"&lt;="&amp;A20,Longboard!$C$2:$C$603,"="&amp;Longboard!$C$355)</f>
        <v>0</v>
      </c>
    </row>
    <row r="21" spans="1:9">
      <c r="A21" s="28">
        <v>43275</v>
      </c>
      <c r="B21" s="29">
        <f>COUNTIF(Longboard!$F$2:$F$603,A21:A158)</f>
        <v>0</v>
      </c>
      <c r="C21" s="6">
        <f>SUMIFS(Longboard!$I$2:$I$603,Longboard!$F$2:$F$603,"&gt;="&amp;A21,Longboard!$F$2:$F$603,"&lt;="&amp;A21)</f>
        <v>0</v>
      </c>
      <c r="D21">
        <f>SUMIFS(Longboard!$H$2:$H$603,Longboard!$F$2:F$603,"&gt;="&amp;A21,Longboard!$F$2:$F$603,"&lt;="&amp;A21)</f>
        <v>0</v>
      </c>
      <c r="F21" s="29">
        <f>COUNTIFS(Longboard!$F$2:$F$603,"&gt;="&amp;A21,Longboard!$F$2:$F$603,"&lt;="&amp;A21,Longboard!$I$2:$I$603,"&gt;="&amp;Longboard!$H$6)</f>
        <v>0</v>
      </c>
      <c r="G21">
        <f>COUNTIFS(Longboard!$F$2:$F$603,"&gt;="&amp;A21,Longboard!$F$2:$F$603,"&lt;="&amp;A21,Longboard!$H$2:$H$603,"&gt;="&amp;Longboard!$H$6)</f>
        <v>0</v>
      </c>
      <c r="H21">
        <f>COUNTIFS(Longboard!$F$2:$F$603,"&gt;="&amp;A21,Longboard!$F$2:$F$603,"&lt;="&amp;A21,Longboard!$C$2:$C$603,"="&amp;Longboard!$C$4)</f>
        <v>0</v>
      </c>
      <c r="I21">
        <f>COUNTIFS(Longboard!$F$2:$F$603,"&gt;="&amp;A21,Longboard!$F$2:$F$603,"&lt;="&amp;A21,Longboard!$C$2:$C$603,"="&amp;Longboard!$C$355)</f>
        <v>0</v>
      </c>
    </row>
    <row r="22" spans="1:9">
      <c r="A22" s="28">
        <v>43276</v>
      </c>
      <c r="B22" s="29">
        <f>COUNTIF(Longboard!$F$2:$F$603,A22:A159)</f>
        <v>0</v>
      </c>
      <c r="C22" s="6">
        <f>SUMIFS(Longboard!$I$2:$I$603,Longboard!$F$2:$F$603,"&gt;="&amp;A22,Longboard!$F$2:$F$603,"&lt;="&amp;A22)</f>
        <v>0</v>
      </c>
      <c r="D22">
        <f>SUMIFS(Longboard!$H$2:$H$603,Longboard!$F$2:F$603,"&gt;="&amp;A22,Longboard!$F$2:$F$603,"&lt;="&amp;A22)</f>
        <v>0</v>
      </c>
      <c r="F22" s="29">
        <f>COUNTIFS(Longboard!$F$2:$F$603,"&gt;="&amp;A22,Longboard!$F$2:$F$603,"&lt;="&amp;A22,Longboard!$I$2:$I$603,"&gt;="&amp;Longboard!$H$6)</f>
        <v>0</v>
      </c>
      <c r="G22">
        <f>COUNTIFS(Longboard!$F$2:$F$603,"&gt;="&amp;A22,Longboard!$F$2:$F$603,"&lt;="&amp;A22,Longboard!$H$2:$H$603,"&gt;="&amp;Longboard!$H$6)</f>
        <v>0</v>
      </c>
      <c r="H22">
        <f>COUNTIFS(Longboard!$F$2:$F$603,"&gt;="&amp;A22,Longboard!$F$2:$F$603,"&lt;="&amp;A22,Longboard!$C$2:$C$603,"="&amp;Longboard!$C$4)</f>
        <v>0</v>
      </c>
      <c r="I22">
        <f>COUNTIFS(Longboard!$F$2:$F$603,"&gt;="&amp;A22,Longboard!$F$2:$F$603,"&lt;="&amp;A22,Longboard!$C$2:$C$603,"="&amp;Longboard!$C$355)</f>
        <v>0</v>
      </c>
    </row>
    <row r="23" spans="1:9">
      <c r="A23" s="28">
        <v>43277</v>
      </c>
      <c r="B23" s="29">
        <f>COUNTIF(Longboard!$F$2:$F$603,A23:A160)</f>
        <v>0</v>
      </c>
      <c r="C23" s="6">
        <f>SUMIFS(Longboard!$I$2:$I$603,Longboard!$F$2:$F$603,"&gt;="&amp;A23,Longboard!$F$2:$F$603,"&lt;="&amp;A23)</f>
        <v>0</v>
      </c>
      <c r="D23">
        <f>SUMIFS(Longboard!$H$2:$H$603,Longboard!$F$2:F$603,"&gt;="&amp;A23,Longboard!$F$2:$F$603,"&lt;="&amp;A23)</f>
        <v>0</v>
      </c>
      <c r="F23" s="29">
        <f>COUNTIFS(Longboard!$F$2:$F$603,"&gt;="&amp;A23,Longboard!$F$2:$F$603,"&lt;="&amp;A23,Longboard!$I$2:$I$603,"&gt;="&amp;Longboard!$H$6)</f>
        <v>0</v>
      </c>
      <c r="G23">
        <f>COUNTIFS(Longboard!$F$2:$F$603,"&gt;="&amp;A23,Longboard!$F$2:$F$603,"&lt;="&amp;A23,Longboard!$H$2:$H$603,"&gt;="&amp;Longboard!$H$6)</f>
        <v>0</v>
      </c>
      <c r="H23">
        <f>COUNTIFS(Longboard!$F$2:$F$603,"&gt;="&amp;A23,Longboard!$F$2:$F$603,"&lt;="&amp;A23,Longboard!$C$2:$C$603,"="&amp;Longboard!$C$4)</f>
        <v>0</v>
      </c>
      <c r="I23">
        <f>COUNTIFS(Longboard!$F$2:$F$603,"&gt;="&amp;A23,Longboard!$F$2:$F$603,"&lt;="&amp;A23,Longboard!$C$2:$C$603,"="&amp;Longboard!$C$355)</f>
        <v>0</v>
      </c>
    </row>
    <row r="24" spans="1:9">
      <c r="A24" s="28">
        <v>43278</v>
      </c>
      <c r="B24" s="29">
        <f>COUNTIF(Longboard!$F$2:$F$603,A24:A161)</f>
        <v>0</v>
      </c>
      <c r="C24" s="6">
        <f>SUMIFS(Longboard!$I$2:$I$603,Longboard!$F$2:$F$603,"&gt;="&amp;A24,Longboard!$F$2:$F$603,"&lt;="&amp;A24)</f>
        <v>0</v>
      </c>
      <c r="D24">
        <f>SUMIFS(Longboard!$H$2:$H$603,Longboard!$F$2:F$603,"&gt;="&amp;A24,Longboard!$F$2:$F$603,"&lt;="&amp;A24)</f>
        <v>0</v>
      </c>
      <c r="F24" s="29">
        <f>COUNTIFS(Longboard!$F$2:$F$603,"&gt;="&amp;A24,Longboard!$F$2:$F$603,"&lt;="&amp;A24,Longboard!$I$2:$I$603,"&gt;="&amp;Longboard!$H$6)</f>
        <v>0</v>
      </c>
      <c r="G24">
        <f>COUNTIFS(Longboard!$F$2:$F$603,"&gt;="&amp;A24,Longboard!$F$2:$F$603,"&lt;="&amp;A24,Longboard!$H$2:$H$603,"&gt;="&amp;Longboard!$H$6)</f>
        <v>0</v>
      </c>
      <c r="H24">
        <f>COUNTIFS(Longboard!$F$2:$F$603,"&gt;="&amp;A24,Longboard!$F$2:$F$603,"&lt;="&amp;A24,Longboard!$C$2:$C$603,"="&amp;Longboard!$C$4)</f>
        <v>0</v>
      </c>
      <c r="I24">
        <f>COUNTIFS(Longboard!$F$2:$F$603,"&gt;="&amp;A24,Longboard!$F$2:$F$603,"&lt;="&amp;A24,Longboard!$C$2:$C$603,"="&amp;Longboard!$C$355)</f>
        <v>0</v>
      </c>
    </row>
    <row r="25" spans="1:9">
      <c r="A25" s="28">
        <v>43279</v>
      </c>
      <c r="B25" s="29">
        <f>COUNTIF(Longboard!$F$2:$F$603,A25:A162)</f>
        <v>0</v>
      </c>
      <c r="C25" s="6">
        <f>SUMIFS(Longboard!$I$2:$I$603,Longboard!$F$2:$F$603,"&gt;="&amp;A25,Longboard!$F$2:$F$603,"&lt;="&amp;A25)</f>
        <v>0</v>
      </c>
      <c r="D25">
        <f>SUMIFS(Longboard!$H$2:$H$603,Longboard!$F$2:F$603,"&gt;="&amp;A25,Longboard!$F$2:$F$603,"&lt;="&amp;A25)</f>
        <v>0</v>
      </c>
      <c r="F25" s="29">
        <f>COUNTIFS(Longboard!$F$2:$F$603,"&gt;="&amp;A25,Longboard!$F$2:$F$603,"&lt;="&amp;A25,Longboard!$I$2:$I$603,"&gt;="&amp;Longboard!$H$6)</f>
        <v>0</v>
      </c>
      <c r="G25">
        <f>COUNTIFS(Longboard!$F$2:$F$603,"&gt;="&amp;A25,Longboard!$F$2:$F$603,"&lt;="&amp;A25,Longboard!$H$2:$H$603,"&gt;="&amp;Longboard!$H$6)</f>
        <v>0</v>
      </c>
      <c r="H25">
        <f>COUNTIFS(Longboard!$F$2:$F$603,"&gt;="&amp;A25,Longboard!$F$2:$F$603,"&lt;="&amp;A25,Longboard!$C$2:$C$603,"="&amp;Longboard!$C$4)</f>
        <v>0</v>
      </c>
      <c r="I25">
        <f>COUNTIFS(Longboard!$F$2:$F$603,"&gt;="&amp;A25,Longboard!$F$2:$F$603,"&lt;="&amp;A25,Longboard!$C$2:$C$603,"="&amp;Longboard!$C$355)</f>
        <v>0</v>
      </c>
    </row>
    <row r="26" spans="1:9">
      <c r="A26" s="28">
        <v>43280</v>
      </c>
      <c r="B26" s="29">
        <f>COUNTIF(Longboard!$F$2:$F$603,A26:A163)</f>
        <v>0</v>
      </c>
      <c r="C26" s="6">
        <f>SUMIFS(Longboard!$I$2:$I$603,Longboard!$F$2:$F$603,"&gt;="&amp;A26,Longboard!$F$2:$F$603,"&lt;="&amp;A26)</f>
        <v>0</v>
      </c>
      <c r="D26">
        <f>SUMIFS(Longboard!$H$2:$H$603,Longboard!$F$2:F$603,"&gt;="&amp;A26,Longboard!$F$2:$F$603,"&lt;="&amp;A26)</f>
        <v>0</v>
      </c>
      <c r="F26" s="29">
        <f>COUNTIFS(Longboard!$F$2:$F$603,"&gt;="&amp;A26,Longboard!$F$2:$F$603,"&lt;="&amp;A26,Longboard!$I$2:$I$603,"&gt;="&amp;Longboard!$H$6)</f>
        <v>0</v>
      </c>
      <c r="G26">
        <f>COUNTIFS(Longboard!$F$2:$F$603,"&gt;="&amp;A26,Longboard!$F$2:$F$603,"&lt;="&amp;A26,Longboard!$H$2:$H$603,"&gt;="&amp;Longboard!$H$6)</f>
        <v>0</v>
      </c>
      <c r="H26">
        <f>COUNTIFS(Longboard!$F$2:$F$603,"&gt;="&amp;A26,Longboard!$F$2:$F$603,"&lt;="&amp;A26,Longboard!$C$2:$C$603,"="&amp;Longboard!$C$4)</f>
        <v>0</v>
      </c>
      <c r="I26">
        <f>COUNTIFS(Longboard!$F$2:$F$603,"&gt;="&amp;A26,Longboard!$F$2:$F$603,"&lt;="&amp;A26,Longboard!$C$2:$C$603,"="&amp;Longboard!$C$355)</f>
        <v>0</v>
      </c>
    </row>
    <row r="27" spans="1:9">
      <c r="A27" s="28">
        <v>43281</v>
      </c>
      <c r="B27" s="29">
        <f>COUNTIF(Longboard!$F$2:$F$603,A27:A164)</f>
        <v>0</v>
      </c>
      <c r="C27" s="6">
        <f>SUMIFS(Longboard!$I$2:$I$603,Longboard!$F$2:$F$603,"&gt;="&amp;A27,Longboard!$F$2:$F$603,"&lt;="&amp;A27)</f>
        <v>0</v>
      </c>
      <c r="D27">
        <f>SUMIFS(Longboard!$H$2:$H$603,Longboard!$F$2:F$603,"&gt;="&amp;A27,Longboard!$F$2:$F$603,"&lt;="&amp;A27)</f>
        <v>0</v>
      </c>
      <c r="F27" s="29">
        <f>COUNTIFS(Longboard!$F$2:$F$603,"&gt;="&amp;A27,Longboard!$F$2:$F$603,"&lt;="&amp;A27,Longboard!$I$2:$I$603,"&gt;="&amp;Longboard!$H$6)</f>
        <v>0</v>
      </c>
      <c r="G27">
        <f>COUNTIFS(Longboard!$F$2:$F$603,"&gt;="&amp;A27,Longboard!$F$2:$F$603,"&lt;="&amp;A27,Longboard!$H$2:$H$603,"&gt;="&amp;Longboard!$H$6)</f>
        <v>0</v>
      </c>
      <c r="H27">
        <f>COUNTIFS(Longboard!$F$2:$F$603,"&gt;="&amp;A27,Longboard!$F$2:$F$603,"&lt;="&amp;A27,Longboard!$C$2:$C$603,"="&amp;Longboard!$C$4)</f>
        <v>0</v>
      </c>
      <c r="I27">
        <f>COUNTIFS(Longboard!$F$2:$F$603,"&gt;="&amp;A27,Longboard!$F$2:$F$603,"&lt;="&amp;A27,Longboard!$C$2:$C$603,"="&amp;Longboard!$C$355)</f>
        <v>0</v>
      </c>
    </row>
    <row r="28" spans="1:9">
      <c r="A28" s="28">
        <v>43282</v>
      </c>
      <c r="B28" s="29">
        <f>COUNTIF(Longboard!$F$2:$F$603,A28:A165)</f>
        <v>0</v>
      </c>
      <c r="C28" s="6">
        <f>SUMIFS(Longboard!$I$2:$I$603,Longboard!$F$2:$F$603,"&gt;="&amp;A28,Longboard!$F$2:$F$603,"&lt;="&amp;A28)</f>
        <v>0</v>
      </c>
      <c r="D28">
        <f>SUMIFS(Longboard!$H$2:$H$603,Longboard!$F$2:F$603,"&gt;="&amp;A28,Longboard!$F$2:$F$603,"&lt;="&amp;A28)</f>
        <v>0</v>
      </c>
      <c r="F28" s="29">
        <f>COUNTIFS(Longboard!$F$2:$F$603,"&gt;="&amp;A28,Longboard!$F$2:$F$603,"&lt;="&amp;A28,Longboard!$I$2:$I$603,"&gt;="&amp;Longboard!$H$6)</f>
        <v>0</v>
      </c>
      <c r="G28">
        <f>COUNTIFS(Longboard!$F$2:$F$603,"&gt;="&amp;A28,Longboard!$F$2:$F$603,"&lt;="&amp;A28,Longboard!$H$2:$H$603,"&gt;="&amp;Longboard!$H$6)</f>
        <v>0</v>
      </c>
      <c r="H28">
        <f>COUNTIFS(Longboard!$F$2:$F$603,"&gt;="&amp;A28,Longboard!$F$2:$F$603,"&lt;="&amp;A28,Longboard!$C$2:$C$603,"="&amp;Longboard!$C$4)</f>
        <v>0</v>
      </c>
      <c r="I28">
        <f>COUNTIFS(Longboard!$F$2:$F$603,"&gt;="&amp;A28,Longboard!$F$2:$F$603,"&lt;="&amp;A28,Longboard!$C$2:$C$603,"="&amp;Longboard!$C$355)</f>
        <v>0</v>
      </c>
    </row>
    <row r="29" spans="1:9">
      <c r="A29" s="28">
        <v>43283</v>
      </c>
      <c r="B29" s="29">
        <f>COUNTIF(Longboard!$F$2:$F$603,A29:A166)</f>
        <v>0</v>
      </c>
      <c r="C29" s="6">
        <f>SUMIFS(Longboard!$I$2:$I$603,Longboard!$F$2:$F$603,"&gt;="&amp;A29,Longboard!$F$2:$F$603,"&lt;="&amp;A29)</f>
        <v>0</v>
      </c>
      <c r="D29">
        <f>SUMIFS(Longboard!$H$2:$H$603,Longboard!$F$2:F$603,"&gt;="&amp;A29,Longboard!$F$2:$F$603,"&lt;="&amp;A29)</f>
        <v>0</v>
      </c>
      <c r="F29" s="29">
        <f>COUNTIFS(Longboard!$F$2:$F$603,"&gt;="&amp;A29,Longboard!$F$2:$F$603,"&lt;="&amp;A29,Longboard!$I$2:$I$603,"&gt;="&amp;Longboard!$H$6)</f>
        <v>0</v>
      </c>
      <c r="G29">
        <f>COUNTIFS(Longboard!$F$2:$F$603,"&gt;="&amp;A29,Longboard!$F$2:$F$603,"&lt;="&amp;A29,Longboard!$H$2:$H$603,"&gt;="&amp;Longboard!$H$6)</f>
        <v>0</v>
      </c>
      <c r="H29">
        <f>COUNTIFS(Longboard!$F$2:$F$603,"&gt;="&amp;A29,Longboard!$F$2:$F$603,"&lt;="&amp;A29,Longboard!$C$2:$C$603,"="&amp;Longboard!$C$4)</f>
        <v>0</v>
      </c>
      <c r="I29">
        <f>COUNTIFS(Longboard!$F$2:$F$603,"&gt;="&amp;A29,Longboard!$F$2:$F$603,"&lt;="&amp;A29,Longboard!$C$2:$C$603,"="&amp;Longboard!$C$355)</f>
        <v>0</v>
      </c>
    </row>
    <row r="30" spans="1:9">
      <c r="A30" s="28">
        <v>43284</v>
      </c>
      <c r="B30" s="29">
        <f>COUNTIF(Longboard!$F$2:$F$603,A30:A167)</f>
        <v>0</v>
      </c>
      <c r="C30" s="6">
        <f>SUMIFS(Longboard!$I$2:$I$603,Longboard!$F$2:$F$603,"&gt;="&amp;A30,Longboard!$F$2:$F$603,"&lt;="&amp;A30)</f>
        <v>0</v>
      </c>
      <c r="D30">
        <f>SUMIFS(Longboard!$H$2:$H$603,Longboard!$F$2:F$603,"&gt;="&amp;A30,Longboard!$F$2:$F$603,"&lt;="&amp;A30)</f>
        <v>0</v>
      </c>
      <c r="F30" s="29">
        <f>COUNTIFS(Longboard!$F$2:$F$603,"&gt;="&amp;A30,Longboard!$F$2:$F$603,"&lt;="&amp;A30,Longboard!$I$2:$I$603,"&gt;="&amp;Longboard!$H$6)</f>
        <v>0</v>
      </c>
      <c r="G30">
        <f>COUNTIFS(Longboard!$F$2:$F$603,"&gt;="&amp;A30,Longboard!$F$2:$F$603,"&lt;="&amp;A30,Longboard!$H$2:$H$603,"&gt;="&amp;Longboard!$H$6)</f>
        <v>0</v>
      </c>
      <c r="H30">
        <f>COUNTIFS(Longboard!$F$2:$F$603,"&gt;="&amp;A30,Longboard!$F$2:$F$603,"&lt;="&amp;A30,Longboard!$C$2:$C$603,"="&amp;Longboard!$C$4)</f>
        <v>0</v>
      </c>
      <c r="I30">
        <f>COUNTIFS(Longboard!$F$2:$F$603,"&gt;="&amp;A30,Longboard!$F$2:$F$603,"&lt;="&amp;A30,Longboard!$C$2:$C$603,"="&amp;Longboard!$C$355)</f>
        <v>0</v>
      </c>
    </row>
    <row r="31" spans="1:9">
      <c r="A31" s="28">
        <v>43285</v>
      </c>
      <c r="B31" s="29">
        <f>COUNTIF(Longboard!$F$2:$F$603,A31:A168)</f>
        <v>0</v>
      </c>
      <c r="C31" s="6">
        <f>SUMIFS(Longboard!$I$2:$I$603,Longboard!$F$2:$F$603,"&gt;="&amp;A31,Longboard!$F$2:$F$603,"&lt;="&amp;A31)</f>
        <v>0</v>
      </c>
      <c r="D31">
        <f>SUMIFS(Longboard!$H$2:$H$603,Longboard!$F$2:F$603,"&gt;="&amp;A31,Longboard!$F$2:$F$603,"&lt;="&amp;A31)</f>
        <v>0</v>
      </c>
      <c r="F31" s="29">
        <f>COUNTIFS(Longboard!$F$2:$F$603,"&gt;="&amp;A31,Longboard!$F$2:$F$603,"&lt;="&amp;A31,Longboard!$I$2:$I$603,"&gt;="&amp;Longboard!$H$6)</f>
        <v>0</v>
      </c>
      <c r="G31">
        <f>COUNTIFS(Longboard!$F$2:$F$603,"&gt;="&amp;A31,Longboard!$F$2:$F$603,"&lt;="&amp;A31,Longboard!$H$2:$H$603,"&gt;="&amp;Longboard!$H$6)</f>
        <v>0</v>
      </c>
      <c r="H31">
        <f>COUNTIFS(Longboard!$F$2:$F$603,"&gt;="&amp;A31,Longboard!$F$2:$F$603,"&lt;="&amp;A31,Longboard!$C$2:$C$603,"="&amp;Longboard!$C$4)</f>
        <v>0</v>
      </c>
      <c r="I31">
        <f>COUNTIFS(Longboard!$F$2:$F$603,"&gt;="&amp;A31,Longboard!$F$2:$F$603,"&lt;="&amp;A31,Longboard!$C$2:$C$603,"="&amp;Longboard!$C$355)</f>
        <v>0</v>
      </c>
    </row>
    <row r="32" spans="1:9">
      <c r="A32" s="28">
        <v>43286</v>
      </c>
      <c r="B32" s="29">
        <f>COUNTIF(Longboard!$F$2:$F$603,A32:A169)</f>
        <v>0</v>
      </c>
      <c r="C32" s="6">
        <f>SUMIFS(Longboard!$I$2:$I$603,Longboard!$F$2:$F$603,"&gt;="&amp;A32,Longboard!$F$2:$F$603,"&lt;="&amp;A32)</f>
        <v>0</v>
      </c>
      <c r="D32">
        <f>SUMIFS(Longboard!$H$2:$H$603,Longboard!$F$2:F$603,"&gt;="&amp;A32,Longboard!$F$2:$F$603,"&lt;="&amp;A32)</f>
        <v>0</v>
      </c>
      <c r="F32" s="29">
        <f>COUNTIFS(Longboard!$F$2:$F$603,"&gt;="&amp;A32,Longboard!$F$2:$F$603,"&lt;="&amp;A32,Longboard!$I$2:$I$603,"&gt;="&amp;Longboard!$H$6)</f>
        <v>0</v>
      </c>
      <c r="G32">
        <f>COUNTIFS(Longboard!$F$2:$F$603,"&gt;="&amp;A32,Longboard!$F$2:$F$603,"&lt;="&amp;A32,Longboard!$H$2:$H$603,"&gt;="&amp;Longboard!$H$6)</f>
        <v>0</v>
      </c>
      <c r="H32">
        <f>COUNTIFS(Longboard!$F$2:$F$603,"&gt;="&amp;A32,Longboard!$F$2:$F$603,"&lt;="&amp;A32,Longboard!$C$2:$C$603,"="&amp;Longboard!$C$4)</f>
        <v>0</v>
      </c>
      <c r="I32">
        <f>COUNTIFS(Longboard!$F$2:$F$603,"&gt;="&amp;A32,Longboard!$F$2:$F$603,"&lt;="&amp;A32,Longboard!$C$2:$C$603,"="&amp;Longboard!$C$355)</f>
        <v>0</v>
      </c>
    </row>
    <row r="33" spans="1:9">
      <c r="A33" s="28">
        <v>43287</v>
      </c>
      <c r="B33" s="29">
        <f>COUNTIF(Longboard!$F$2:$F$603,A33:A170)</f>
        <v>0</v>
      </c>
      <c r="C33" s="6">
        <f>SUMIFS(Longboard!$I$2:$I$603,Longboard!$F$2:$F$603,"&gt;="&amp;A33,Longboard!$F$2:$F$603,"&lt;="&amp;A33)</f>
        <v>0</v>
      </c>
      <c r="D33">
        <f>SUMIFS(Longboard!$H$2:$H$603,Longboard!$F$2:F$603,"&gt;="&amp;A33,Longboard!$F$2:$F$603,"&lt;="&amp;A33)</f>
        <v>0</v>
      </c>
      <c r="F33" s="29">
        <f>COUNTIFS(Longboard!$F$2:$F$603,"&gt;="&amp;A33,Longboard!$F$2:$F$603,"&lt;="&amp;A33,Longboard!$I$2:$I$603,"&gt;="&amp;Longboard!$H$6)</f>
        <v>0</v>
      </c>
      <c r="G33">
        <f>COUNTIFS(Longboard!$F$2:$F$603,"&gt;="&amp;A33,Longboard!$F$2:$F$603,"&lt;="&amp;A33,Longboard!$H$2:$H$603,"&gt;="&amp;Longboard!$H$6)</f>
        <v>0</v>
      </c>
      <c r="H33">
        <f>COUNTIFS(Longboard!$F$2:$F$603,"&gt;="&amp;A33,Longboard!$F$2:$F$603,"&lt;="&amp;A33,Longboard!$C$2:$C$603,"="&amp;Longboard!$C$4)</f>
        <v>0</v>
      </c>
      <c r="I33">
        <f>COUNTIFS(Longboard!$F$2:$F$603,"&gt;="&amp;A33,Longboard!$F$2:$F$603,"&lt;="&amp;A33,Longboard!$C$2:$C$603,"="&amp;Longboard!$C$355)</f>
        <v>0</v>
      </c>
    </row>
    <row r="34" spans="1:9">
      <c r="A34" s="28">
        <v>43288</v>
      </c>
      <c r="B34" s="29">
        <f>COUNTIF(Longboard!$F$2:$F$603,A34:A171)</f>
        <v>0</v>
      </c>
      <c r="C34" s="6">
        <f>SUMIFS(Longboard!$I$2:$I$603,Longboard!$F$2:$F$603,"&gt;="&amp;A34,Longboard!$F$2:$F$603,"&lt;="&amp;A34)</f>
        <v>0</v>
      </c>
      <c r="D34">
        <f>SUMIFS(Longboard!$H$2:$H$603,Longboard!$F$2:F$603,"&gt;="&amp;A34,Longboard!$F$2:$F$603,"&lt;="&amp;A34)</f>
        <v>0</v>
      </c>
      <c r="F34" s="29">
        <f>COUNTIFS(Longboard!$F$2:$F$603,"&gt;="&amp;A34,Longboard!$F$2:$F$603,"&lt;="&amp;A34,Longboard!$I$2:$I$603,"&gt;="&amp;Longboard!$H$6)</f>
        <v>0</v>
      </c>
      <c r="G34">
        <f>COUNTIFS(Longboard!$F$2:$F$603,"&gt;="&amp;A34,Longboard!$F$2:$F$603,"&lt;="&amp;A34,Longboard!$H$2:$H$603,"&gt;="&amp;Longboard!$H$6)</f>
        <v>0</v>
      </c>
      <c r="H34">
        <f>COUNTIFS(Longboard!$F$2:$F$603,"&gt;="&amp;A34,Longboard!$F$2:$F$603,"&lt;="&amp;A34,Longboard!$C$2:$C$603,"="&amp;Longboard!$C$4)</f>
        <v>0</v>
      </c>
      <c r="I34">
        <f>COUNTIFS(Longboard!$F$2:$F$603,"&gt;="&amp;A34,Longboard!$F$2:$F$603,"&lt;="&amp;A34,Longboard!$C$2:$C$603,"="&amp;Longboard!$C$355)</f>
        <v>0</v>
      </c>
    </row>
    <row r="35" spans="1:9">
      <c r="A35" s="28">
        <v>43289</v>
      </c>
      <c r="B35" s="29">
        <f>COUNTIF(Longboard!$F$2:$F$603,A35:A172)</f>
        <v>0</v>
      </c>
      <c r="C35" s="6">
        <f>SUMIFS(Longboard!$I$2:$I$603,Longboard!$F$2:$F$603,"&gt;="&amp;A35,Longboard!$F$2:$F$603,"&lt;="&amp;A35)</f>
        <v>0</v>
      </c>
      <c r="D35">
        <f>SUMIFS(Longboard!$H$2:$H$603,Longboard!$F$2:F$603,"&gt;="&amp;A35,Longboard!$F$2:$F$603,"&lt;="&amp;A35)</f>
        <v>0</v>
      </c>
      <c r="F35" s="29">
        <f>COUNTIFS(Longboard!$F$2:$F$603,"&gt;="&amp;A35,Longboard!$F$2:$F$603,"&lt;="&amp;A35,Longboard!$I$2:$I$603,"&gt;="&amp;Longboard!$H$6)</f>
        <v>0</v>
      </c>
      <c r="G35">
        <f>COUNTIFS(Longboard!$F$2:$F$603,"&gt;="&amp;A35,Longboard!$F$2:$F$603,"&lt;="&amp;A35,Longboard!$H$2:$H$603,"&gt;="&amp;Longboard!$H$6)</f>
        <v>0</v>
      </c>
      <c r="H35">
        <f>COUNTIFS(Longboard!$F$2:$F$603,"&gt;="&amp;A35,Longboard!$F$2:$F$603,"&lt;="&amp;A35,Longboard!$C$2:$C$603,"="&amp;Longboard!$C$4)</f>
        <v>0</v>
      </c>
      <c r="I35">
        <f>COUNTIFS(Longboard!$F$2:$F$603,"&gt;="&amp;A35,Longboard!$F$2:$F$603,"&lt;="&amp;A35,Longboard!$C$2:$C$603,"="&amp;Longboard!$C$355)</f>
        <v>0</v>
      </c>
    </row>
    <row r="36" spans="1:9">
      <c r="A36" s="28">
        <v>43290</v>
      </c>
      <c r="B36" s="29">
        <f>COUNTIF(Longboard!$F$2:$F$603,A36:A173)</f>
        <v>0</v>
      </c>
      <c r="C36" s="6">
        <f>SUMIFS(Longboard!$I$2:$I$603,Longboard!$F$2:$F$603,"&gt;="&amp;A36,Longboard!$F$2:$F$603,"&lt;="&amp;A36)</f>
        <v>0</v>
      </c>
      <c r="D36">
        <f>SUMIFS(Longboard!$H$2:$H$603,Longboard!$F$2:F$603,"&gt;="&amp;A36,Longboard!$F$2:$F$603,"&lt;="&amp;A36)</f>
        <v>0</v>
      </c>
      <c r="F36" s="29">
        <f>COUNTIFS(Longboard!$F$2:$F$603,"&gt;="&amp;A36,Longboard!$F$2:$F$603,"&lt;="&amp;A36,Longboard!$I$2:$I$603,"&gt;="&amp;Longboard!$H$6)</f>
        <v>0</v>
      </c>
      <c r="G36">
        <f>COUNTIFS(Longboard!$F$2:$F$603,"&gt;="&amp;A36,Longboard!$F$2:$F$603,"&lt;="&amp;A36,Longboard!$H$2:$H$603,"&gt;="&amp;Longboard!$H$6)</f>
        <v>0</v>
      </c>
      <c r="H36">
        <f>COUNTIFS(Longboard!$F$2:$F$603,"&gt;="&amp;A36,Longboard!$F$2:$F$603,"&lt;="&amp;A36,Longboard!$C$2:$C$603,"="&amp;Longboard!$C$4)</f>
        <v>0</v>
      </c>
      <c r="I36">
        <f>COUNTIFS(Longboard!$F$2:$F$603,"&gt;="&amp;A36,Longboard!$F$2:$F$603,"&lt;="&amp;A36,Longboard!$C$2:$C$603,"="&amp;Longboard!$C$355)</f>
        <v>0</v>
      </c>
    </row>
    <row r="37" spans="1:9">
      <c r="A37" s="28">
        <v>43291</v>
      </c>
      <c r="B37" s="29">
        <f>COUNTIF(Longboard!$F$2:$F$603,A37:A174)</f>
        <v>0</v>
      </c>
      <c r="C37" s="6">
        <f>SUMIFS(Longboard!$I$2:$I$603,Longboard!$F$2:$F$603,"&gt;="&amp;A37,Longboard!$F$2:$F$603,"&lt;="&amp;A37)</f>
        <v>0</v>
      </c>
      <c r="D37">
        <f>SUMIFS(Longboard!$H$2:$H$603,Longboard!$F$2:F$603,"&gt;="&amp;A37,Longboard!$F$2:$F$603,"&lt;="&amp;A37)</f>
        <v>0</v>
      </c>
      <c r="F37" s="29">
        <f>COUNTIFS(Longboard!$F$2:$F$603,"&gt;="&amp;A37,Longboard!$F$2:$F$603,"&lt;="&amp;A37,Longboard!$I$2:$I$603,"&gt;="&amp;Longboard!$H$6)</f>
        <v>0</v>
      </c>
      <c r="G37">
        <f>COUNTIFS(Longboard!$F$2:$F$603,"&gt;="&amp;A37,Longboard!$F$2:$F$603,"&lt;="&amp;A37,Longboard!$H$2:$H$603,"&gt;="&amp;Longboard!$H$6)</f>
        <v>0</v>
      </c>
      <c r="H37">
        <f>COUNTIFS(Longboard!$F$2:$F$603,"&gt;="&amp;A37,Longboard!$F$2:$F$603,"&lt;="&amp;A37,Longboard!$C$2:$C$603,"="&amp;Longboard!$C$4)</f>
        <v>0</v>
      </c>
      <c r="I37">
        <f>COUNTIFS(Longboard!$F$2:$F$603,"&gt;="&amp;A37,Longboard!$F$2:$F$603,"&lt;="&amp;A37,Longboard!$C$2:$C$603,"="&amp;Longboard!$C$355)</f>
        <v>0</v>
      </c>
    </row>
    <row r="38" spans="1:9">
      <c r="A38" s="28">
        <v>43292</v>
      </c>
      <c r="B38" s="29">
        <f>COUNTIF(Longboard!$F$2:$F$603,A38:A175)</f>
        <v>0</v>
      </c>
      <c r="C38" s="6">
        <f>SUMIFS(Longboard!$I$2:$I$603,Longboard!$F$2:$F$603,"&gt;="&amp;A38,Longboard!$F$2:$F$603,"&lt;="&amp;A38)</f>
        <v>0</v>
      </c>
      <c r="D38">
        <f>SUMIFS(Longboard!$H$2:$H$603,Longboard!$F$2:F$603,"&gt;="&amp;A38,Longboard!$F$2:$F$603,"&lt;="&amp;A38)</f>
        <v>0</v>
      </c>
      <c r="F38" s="29">
        <f>COUNTIFS(Longboard!$F$2:$F$603,"&gt;="&amp;A38,Longboard!$F$2:$F$603,"&lt;="&amp;A38,Longboard!$I$2:$I$603,"&gt;="&amp;Longboard!$H$6)</f>
        <v>0</v>
      </c>
      <c r="G38">
        <f>COUNTIFS(Longboard!$F$2:$F$603,"&gt;="&amp;A38,Longboard!$F$2:$F$603,"&lt;="&amp;A38,Longboard!$H$2:$H$603,"&gt;="&amp;Longboard!$H$6)</f>
        <v>0</v>
      </c>
      <c r="H38">
        <f>COUNTIFS(Longboard!$F$2:$F$603,"&gt;="&amp;A38,Longboard!$F$2:$F$603,"&lt;="&amp;A38,Longboard!$C$2:$C$603,"="&amp;Longboard!$C$4)</f>
        <v>0</v>
      </c>
      <c r="I38">
        <f>COUNTIFS(Longboard!$F$2:$F$603,"&gt;="&amp;A38,Longboard!$F$2:$F$603,"&lt;="&amp;A38,Longboard!$C$2:$C$603,"="&amp;Longboard!$C$355)</f>
        <v>0</v>
      </c>
    </row>
    <row r="39" spans="1:9">
      <c r="A39" s="28">
        <v>43293</v>
      </c>
      <c r="B39" s="29">
        <f>COUNTIF(Longboard!$F$2:$F$603,A39:A176)</f>
        <v>0</v>
      </c>
      <c r="C39" s="6">
        <f>SUMIFS(Longboard!$I$2:$I$603,Longboard!$F$2:$F$603,"&gt;="&amp;A39,Longboard!$F$2:$F$603,"&lt;="&amp;A39)</f>
        <v>0</v>
      </c>
      <c r="D39">
        <f>SUMIFS(Longboard!$H$2:$H$603,Longboard!$F$2:F$603,"&gt;="&amp;A39,Longboard!$F$2:$F$603,"&lt;="&amp;A39)</f>
        <v>0</v>
      </c>
      <c r="F39" s="29">
        <f>COUNTIFS(Longboard!$F$2:$F$603,"&gt;="&amp;A39,Longboard!$F$2:$F$603,"&lt;="&amp;A39,Longboard!$I$2:$I$603,"&gt;="&amp;Longboard!$H$6)</f>
        <v>0</v>
      </c>
      <c r="G39">
        <f>COUNTIFS(Longboard!$F$2:$F$603,"&gt;="&amp;A39,Longboard!$F$2:$F$603,"&lt;="&amp;A39,Longboard!$H$2:$H$603,"&gt;="&amp;Longboard!$H$6)</f>
        <v>0</v>
      </c>
      <c r="H39">
        <f>COUNTIFS(Longboard!$F$2:$F$603,"&gt;="&amp;A39,Longboard!$F$2:$F$603,"&lt;="&amp;A39,Longboard!$C$2:$C$603,"="&amp;Longboard!$C$4)</f>
        <v>0</v>
      </c>
      <c r="I39">
        <f>COUNTIFS(Longboard!$F$2:$F$603,"&gt;="&amp;A39,Longboard!$F$2:$F$603,"&lt;="&amp;A39,Longboard!$C$2:$C$603,"="&amp;Longboard!$C$355)</f>
        <v>0</v>
      </c>
    </row>
    <row r="40" spans="1:9">
      <c r="A40" s="28">
        <v>43294</v>
      </c>
      <c r="B40" s="29">
        <f>COUNTIF(Longboard!$F$2:$F$603,A40:A177)</f>
        <v>0</v>
      </c>
      <c r="C40" s="6">
        <f>SUMIFS(Longboard!$I$2:$I$603,Longboard!$F$2:$F$603,"&gt;="&amp;A40,Longboard!$F$2:$F$603,"&lt;="&amp;A40)</f>
        <v>0</v>
      </c>
      <c r="D40">
        <f>SUMIFS(Longboard!$H$2:$H$603,Longboard!$F$2:F$603,"&gt;="&amp;A40,Longboard!$F$2:$F$603,"&lt;="&amp;A40)</f>
        <v>0</v>
      </c>
      <c r="F40" s="29">
        <f>COUNTIFS(Longboard!$F$2:$F$603,"&gt;="&amp;A40,Longboard!$F$2:$F$603,"&lt;="&amp;A40,Longboard!$I$2:$I$603,"&gt;="&amp;Longboard!$H$6)</f>
        <v>0</v>
      </c>
      <c r="G40">
        <f>COUNTIFS(Longboard!$F$2:$F$603,"&gt;="&amp;A40,Longboard!$F$2:$F$603,"&lt;="&amp;A40,Longboard!$H$2:$H$603,"&gt;="&amp;Longboard!$H$6)</f>
        <v>0</v>
      </c>
      <c r="H40">
        <f>COUNTIFS(Longboard!$F$2:$F$603,"&gt;="&amp;A40,Longboard!$F$2:$F$603,"&lt;="&amp;A40,Longboard!$C$2:$C$603,"="&amp;Longboard!$C$4)</f>
        <v>0</v>
      </c>
      <c r="I40">
        <f>COUNTIFS(Longboard!$F$2:$F$603,"&gt;="&amp;A40,Longboard!$F$2:$F$603,"&lt;="&amp;A40,Longboard!$C$2:$C$603,"="&amp;Longboard!$C$355)</f>
        <v>0</v>
      </c>
    </row>
    <row r="41" spans="1:9">
      <c r="A41" s="28">
        <v>43295</v>
      </c>
      <c r="B41" s="29">
        <f>COUNTIF(Longboard!$F$2:$F$603,A41:A178)</f>
        <v>0</v>
      </c>
      <c r="C41" s="6">
        <f>SUMIFS(Longboard!$I$2:$I$603,Longboard!$F$2:$F$603,"&gt;="&amp;A41,Longboard!$F$2:$F$603,"&lt;="&amp;A41)</f>
        <v>0</v>
      </c>
      <c r="D41">
        <f>SUMIFS(Longboard!$H$2:$H$603,Longboard!$F$2:F$603,"&gt;="&amp;A41,Longboard!$F$2:$F$603,"&lt;="&amp;A41)</f>
        <v>0</v>
      </c>
      <c r="F41" s="29">
        <f>COUNTIFS(Longboard!$F$2:$F$603,"&gt;="&amp;A41,Longboard!$F$2:$F$603,"&lt;="&amp;A41,Longboard!$I$2:$I$603,"&gt;="&amp;Longboard!$H$6)</f>
        <v>0</v>
      </c>
      <c r="G41">
        <f>COUNTIFS(Longboard!$F$2:$F$603,"&gt;="&amp;A41,Longboard!$F$2:$F$603,"&lt;="&amp;A41,Longboard!$H$2:$H$603,"&gt;="&amp;Longboard!$H$6)</f>
        <v>0</v>
      </c>
      <c r="H41">
        <f>COUNTIFS(Longboard!$F$2:$F$603,"&gt;="&amp;A41,Longboard!$F$2:$F$603,"&lt;="&amp;A41,Longboard!$C$2:$C$603,"="&amp;Longboard!$C$4)</f>
        <v>0</v>
      </c>
      <c r="I41">
        <f>COUNTIFS(Longboard!$F$2:$F$603,"&gt;="&amp;A41,Longboard!$F$2:$F$603,"&lt;="&amp;A41,Longboard!$C$2:$C$603,"="&amp;Longboard!$C$355)</f>
        <v>0</v>
      </c>
    </row>
    <row r="42" spans="1:9">
      <c r="A42" s="28">
        <v>43296</v>
      </c>
      <c r="B42" s="29">
        <f>COUNTIF(Longboard!$F$2:$F$603,A42:A179)</f>
        <v>0</v>
      </c>
      <c r="C42" s="6">
        <f>SUMIFS(Longboard!$I$2:$I$603,Longboard!$F$2:$F$603,"&gt;="&amp;A42,Longboard!$F$2:$F$603,"&lt;="&amp;A42)</f>
        <v>0</v>
      </c>
      <c r="D42">
        <f>SUMIFS(Longboard!$H$2:$H$603,Longboard!$F$2:F$603,"&gt;="&amp;A42,Longboard!$F$2:$F$603,"&lt;="&amp;A42)</f>
        <v>0</v>
      </c>
      <c r="F42" s="29">
        <f>COUNTIFS(Longboard!$F$2:$F$603,"&gt;="&amp;A42,Longboard!$F$2:$F$603,"&lt;="&amp;A42,Longboard!$I$2:$I$603,"&gt;="&amp;Longboard!$H$6)</f>
        <v>0</v>
      </c>
      <c r="G42">
        <f>COUNTIFS(Longboard!$F$2:$F$603,"&gt;="&amp;A42,Longboard!$F$2:$F$603,"&lt;="&amp;A42,Longboard!$H$2:$H$603,"&gt;="&amp;Longboard!$H$6)</f>
        <v>0</v>
      </c>
      <c r="H42">
        <f>COUNTIFS(Longboard!$F$2:$F$603,"&gt;="&amp;A42,Longboard!$F$2:$F$603,"&lt;="&amp;A42,Longboard!$C$2:$C$603,"="&amp;Longboard!$C$4)</f>
        <v>0</v>
      </c>
      <c r="I42">
        <f>COUNTIFS(Longboard!$F$2:$F$603,"&gt;="&amp;A42,Longboard!$F$2:$F$603,"&lt;="&amp;A42,Longboard!$C$2:$C$603,"="&amp;Longboard!$C$355)</f>
        <v>0</v>
      </c>
    </row>
    <row r="43" spans="1:9">
      <c r="A43" s="28">
        <v>43297</v>
      </c>
      <c r="B43" s="29">
        <f>COUNTIF(Longboard!$F$2:$F$603,A43:A180)</f>
        <v>0</v>
      </c>
      <c r="C43" s="6">
        <f>SUMIFS(Longboard!$I$2:$I$603,Longboard!$F$2:$F$603,"&gt;="&amp;A43,Longboard!$F$2:$F$603,"&lt;="&amp;A43)</f>
        <v>0</v>
      </c>
      <c r="D43">
        <f>SUMIFS(Longboard!$H$2:$H$603,Longboard!$F$2:F$603,"&gt;="&amp;A43,Longboard!$F$2:$F$603,"&lt;="&amp;A43)</f>
        <v>0</v>
      </c>
      <c r="F43" s="29">
        <f>COUNTIFS(Longboard!$F$2:$F$603,"&gt;="&amp;A43,Longboard!$F$2:$F$603,"&lt;="&amp;A43,Longboard!$I$2:$I$603,"&gt;="&amp;Longboard!$H$6)</f>
        <v>0</v>
      </c>
      <c r="G43">
        <f>COUNTIFS(Longboard!$F$2:$F$603,"&gt;="&amp;A43,Longboard!$F$2:$F$603,"&lt;="&amp;A43,Longboard!$H$2:$H$603,"&gt;="&amp;Longboard!$H$6)</f>
        <v>0</v>
      </c>
      <c r="H43">
        <f>COUNTIFS(Longboard!$F$2:$F$603,"&gt;="&amp;A43,Longboard!$F$2:$F$603,"&lt;="&amp;A43,Longboard!$C$2:$C$603,"="&amp;Longboard!$C$4)</f>
        <v>0</v>
      </c>
      <c r="I43">
        <f>COUNTIFS(Longboard!$F$2:$F$603,"&gt;="&amp;A43,Longboard!$F$2:$F$603,"&lt;="&amp;A43,Longboard!$C$2:$C$603,"="&amp;Longboard!$C$355)</f>
        <v>0</v>
      </c>
    </row>
    <row r="44" spans="1:9">
      <c r="A44" s="28">
        <v>43298</v>
      </c>
      <c r="B44" s="29">
        <f>COUNTIF(Longboard!$F$2:$F$603,A44:A181)</f>
        <v>0</v>
      </c>
      <c r="C44" s="6">
        <f>SUMIFS(Longboard!$I$2:$I$603,Longboard!$F$2:$F$603,"&gt;="&amp;A44,Longboard!$F$2:$F$603,"&lt;="&amp;A44)</f>
        <v>0</v>
      </c>
      <c r="D44">
        <f>SUMIFS(Longboard!$H$2:$H$603,Longboard!$F$2:F$603,"&gt;="&amp;A44,Longboard!$F$2:$F$603,"&lt;="&amp;A44)</f>
        <v>0</v>
      </c>
      <c r="F44" s="29">
        <f>COUNTIFS(Longboard!$F$2:$F$603,"&gt;="&amp;A44,Longboard!$F$2:$F$603,"&lt;="&amp;A44,Longboard!$I$2:$I$603,"&gt;="&amp;Longboard!$H$6)</f>
        <v>0</v>
      </c>
      <c r="G44">
        <f>COUNTIFS(Longboard!$F$2:$F$603,"&gt;="&amp;A44,Longboard!$F$2:$F$603,"&lt;="&amp;A44,Longboard!$H$2:$H$603,"&gt;="&amp;Longboard!$H$6)</f>
        <v>0</v>
      </c>
      <c r="H44">
        <f>COUNTIFS(Longboard!$F$2:$F$603,"&gt;="&amp;A44,Longboard!$F$2:$F$603,"&lt;="&amp;A44,Longboard!$C$2:$C$603,"="&amp;Longboard!$C$4)</f>
        <v>0</v>
      </c>
      <c r="I44">
        <f>COUNTIFS(Longboard!$F$2:$F$603,"&gt;="&amp;A44,Longboard!$F$2:$F$603,"&lt;="&amp;A44,Longboard!$C$2:$C$603,"="&amp;Longboard!$C$355)</f>
        <v>0</v>
      </c>
    </row>
    <row r="45" spans="1:9">
      <c r="A45" s="28">
        <v>43299</v>
      </c>
      <c r="B45" s="29">
        <f>COUNTIF(Longboard!$F$2:$F$603,A45:A182)</f>
        <v>0</v>
      </c>
      <c r="C45" s="6">
        <f>SUMIFS(Longboard!$I$2:$I$603,Longboard!$F$2:$F$603,"&gt;="&amp;A45,Longboard!$F$2:$F$603,"&lt;="&amp;A45)</f>
        <v>0</v>
      </c>
      <c r="D45">
        <f>SUMIFS(Longboard!$H$2:$H$603,Longboard!$F$2:F$603,"&gt;="&amp;A45,Longboard!$F$2:$F$603,"&lt;="&amp;A45)</f>
        <v>0</v>
      </c>
      <c r="F45" s="29">
        <f>COUNTIFS(Longboard!$F$2:$F$603,"&gt;="&amp;A45,Longboard!$F$2:$F$603,"&lt;="&amp;A45,Longboard!$I$2:$I$603,"&gt;="&amp;Longboard!$H$6)</f>
        <v>0</v>
      </c>
      <c r="G45">
        <f>COUNTIFS(Longboard!$F$2:$F$603,"&gt;="&amp;A45,Longboard!$F$2:$F$603,"&lt;="&amp;A45,Longboard!$H$2:$H$603,"&gt;="&amp;Longboard!$H$6)</f>
        <v>0</v>
      </c>
      <c r="H45">
        <f>COUNTIFS(Longboard!$F$2:$F$603,"&gt;="&amp;A45,Longboard!$F$2:$F$603,"&lt;="&amp;A45,Longboard!$C$2:$C$603,"="&amp;Longboard!$C$4)</f>
        <v>0</v>
      </c>
      <c r="I45">
        <f>COUNTIFS(Longboard!$F$2:$F$603,"&gt;="&amp;A45,Longboard!$F$2:$F$603,"&lt;="&amp;A45,Longboard!$C$2:$C$603,"="&amp;Longboard!$C$355)</f>
        <v>0</v>
      </c>
    </row>
    <row r="46" spans="1:9">
      <c r="A46" s="28">
        <v>43300</v>
      </c>
      <c r="B46" s="29">
        <f>COUNTIF(Longboard!$F$2:$F$603,A46:A183)</f>
        <v>0</v>
      </c>
      <c r="C46" s="6">
        <f>SUMIFS(Longboard!$I$2:$I$603,Longboard!$F$2:$F$603,"&gt;="&amp;A46,Longboard!$F$2:$F$603,"&lt;="&amp;A46)</f>
        <v>0</v>
      </c>
      <c r="D46">
        <f>SUMIFS(Longboard!$H$2:$H$603,Longboard!$F$2:F$603,"&gt;="&amp;A46,Longboard!$F$2:$F$603,"&lt;="&amp;A46)</f>
        <v>0</v>
      </c>
      <c r="F46" s="29">
        <f>COUNTIFS(Longboard!$F$2:$F$603,"&gt;="&amp;A46,Longboard!$F$2:$F$603,"&lt;="&amp;A46,Longboard!$I$2:$I$603,"&gt;="&amp;Longboard!$H$6)</f>
        <v>0</v>
      </c>
      <c r="G46">
        <f>COUNTIFS(Longboard!$F$2:$F$603,"&gt;="&amp;A46,Longboard!$F$2:$F$603,"&lt;="&amp;A46,Longboard!$H$2:$H$603,"&gt;="&amp;Longboard!$H$6)</f>
        <v>0</v>
      </c>
      <c r="H46">
        <f>COUNTIFS(Longboard!$F$2:$F$603,"&gt;="&amp;A46,Longboard!$F$2:$F$603,"&lt;="&amp;A46,Longboard!$C$2:$C$603,"="&amp;Longboard!$C$4)</f>
        <v>0</v>
      </c>
      <c r="I46">
        <f>COUNTIFS(Longboard!$F$2:$F$603,"&gt;="&amp;A46,Longboard!$F$2:$F$603,"&lt;="&amp;A46,Longboard!$C$2:$C$603,"="&amp;Longboard!$C$355)</f>
        <v>0</v>
      </c>
    </row>
    <row r="47" spans="1:9">
      <c r="A47" s="28">
        <v>43301</v>
      </c>
      <c r="B47" s="29">
        <f>COUNTIF(Longboard!$F$2:$F$603,A47:A184)</f>
        <v>0</v>
      </c>
      <c r="C47" s="6">
        <f>SUMIFS(Longboard!$I$2:$I$603,Longboard!$F$2:$F$603,"&gt;="&amp;A47,Longboard!$F$2:$F$603,"&lt;="&amp;A47)</f>
        <v>0</v>
      </c>
      <c r="D47">
        <f>SUMIFS(Longboard!$H$2:$H$603,Longboard!$F$2:F$603,"&gt;="&amp;A47,Longboard!$F$2:$F$603,"&lt;="&amp;A47)</f>
        <v>0</v>
      </c>
      <c r="F47" s="29">
        <f>COUNTIFS(Longboard!$F$2:$F$603,"&gt;="&amp;A47,Longboard!$F$2:$F$603,"&lt;="&amp;A47,Longboard!$I$2:$I$603,"&gt;="&amp;Longboard!$H$6)</f>
        <v>0</v>
      </c>
      <c r="G47">
        <f>COUNTIFS(Longboard!$F$2:$F$603,"&gt;="&amp;A47,Longboard!$F$2:$F$603,"&lt;="&amp;A47,Longboard!$H$2:$H$603,"&gt;="&amp;Longboard!$H$6)</f>
        <v>0</v>
      </c>
      <c r="H47">
        <f>COUNTIFS(Longboard!$F$2:$F$603,"&gt;="&amp;A47,Longboard!$F$2:$F$603,"&lt;="&amp;A47,Longboard!$C$2:$C$603,"="&amp;Longboard!$C$4)</f>
        <v>0</v>
      </c>
      <c r="I47">
        <f>COUNTIFS(Longboard!$F$2:$F$603,"&gt;="&amp;A47,Longboard!$F$2:$F$603,"&lt;="&amp;A47,Longboard!$C$2:$C$603,"="&amp;Longboard!$C$355)</f>
        <v>0</v>
      </c>
    </row>
    <row r="48" spans="1:9">
      <c r="A48" s="28">
        <v>43302</v>
      </c>
      <c r="B48" s="29">
        <f>COUNTIF(Longboard!$F$2:$F$603,A48:A185)</f>
        <v>0</v>
      </c>
      <c r="C48" s="6">
        <f>SUMIFS(Longboard!$I$2:$I$603,Longboard!$F$2:$F$603,"&gt;="&amp;A48,Longboard!$F$2:$F$603,"&lt;="&amp;A48)</f>
        <v>0</v>
      </c>
      <c r="D48">
        <f>SUMIFS(Longboard!$H$2:$H$603,Longboard!$F$2:F$603,"&gt;="&amp;A48,Longboard!$F$2:$F$603,"&lt;="&amp;A48)</f>
        <v>0</v>
      </c>
      <c r="F48" s="29">
        <f>COUNTIFS(Longboard!$F$2:$F$603,"&gt;="&amp;A48,Longboard!$F$2:$F$603,"&lt;="&amp;A48,Longboard!$I$2:$I$603,"&gt;="&amp;Longboard!$H$6)</f>
        <v>0</v>
      </c>
      <c r="G48">
        <f>COUNTIFS(Longboard!$F$2:$F$603,"&gt;="&amp;A48,Longboard!$F$2:$F$603,"&lt;="&amp;A48,Longboard!$H$2:$H$603,"&gt;="&amp;Longboard!$H$6)</f>
        <v>0</v>
      </c>
      <c r="H48">
        <f>COUNTIFS(Longboard!$F$2:$F$603,"&gt;="&amp;A48,Longboard!$F$2:$F$603,"&lt;="&amp;A48,Longboard!$C$2:$C$603,"="&amp;Longboard!$C$4)</f>
        <v>0</v>
      </c>
      <c r="I48">
        <f>COUNTIFS(Longboard!$F$2:$F$603,"&gt;="&amp;A48,Longboard!$F$2:$F$603,"&lt;="&amp;A48,Longboard!$C$2:$C$603,"="&amp;Longboard!$C$355)</f>
        <v>0</v>
      </c>
    </row>
    <row r="49" spans="1:13">
      <c r="A49" s="28">
        <v>43303</v>
      </c>
      <c r="B49" s="29">
        <f>COUNTIF(Longboard!$F$2:$F$603,A49:A186)</f>
        <v>0</v>
      </c>
      <c r="C49" s="6">
        <f>SUMIFS(Longboard!$I$2:$I$603,Longboard!$F$2:$F$603,"&gt;="&amp;A49,Longboard!$F$2:$F$603,"&lt;="&amp;A49)</f>
        <v>0</v>
      </c>
      <c r="D49">
        <f>SUMIFS(Longboard!$H$2:$H$603,Longboard!$F$2:F$603,"&gt;="&amp;A49,Longboard!$F$2:$F$603,"&lt;="&amp;A49)</f>
        <v>0</v>
      </c>
      <c r="F49" s="29">
        <f>COUNTIFS(Longboard!$F$2:$F$603,"&gt;="&amp;A49,Longboard!$F$2:$F$603,"&lt;="&amp;A49,Longboard!$I$2:$I$603,"&gt;="&amp;Longboard!$H$6)</f>
        <v>0</v>
      </c>
      <c r="G49">
        <f>COUNTIFS(Longboard!$F$2:$F$603,"&gt;="&amp;A49,Longboard!$F$2:$F$603,"&lt;="&amp;A49,Longboard!$H$2:$H$603,"&gt;="&amp;Longboard!$H$6)</f>
        <v>0</v>
      </c>
      <c r="H49">
        <f>COUNTIFS(Longboard!$F$2:$F$603,"&gt;="&amp;A49,Longboard!$F$2:$F$603,"&lt;="&amp;A49,Longboard!$C$2:$C$603,"="&amp;Longboard!$C$4)</f>
        <v>0</v>
      </c>
      <c r="I49">
        <f>COUNTIFS(Longboard!$F$2:$F$603,"&gt;="&amp;A49,Longboard!$F$2:$F$603,"&lt;="&amp;A49,Longboard!$C$2:$C$603,"="&amp;Longboard!$C$355)</f>
        <v>0</v>
      </c>
    </row>
    <row r="50" spans="1:13">
      <c r="A50" s="28">
        <v>43304</v>
      </c>
      <c r="B50" s="29">
        <f>COUNTIF(Longboard!$F$2:$F$603,A50:A187)</f>
        <v>0</v>
      </c>
      <c r="C50" s="6">
        <f>SUMIFS(Longboard!$I$2:$I$603,Longboard!$F$2:$F$603,"&gt;="&amp;A50,Longboard!$F$2:$F$603,"&lt;="&amp;A50)</f>
        <v>0</v>
      </c>
      <c r="D50">
        <f>SUMIFS(Longboard!$H$2:$H$603,Longboard!$F$2:F$603,"&gt;="&amp;A50,Longboard!$F$2:$F$603,"&lt;="&amp;A50)</f>
        <v>0</v>
      </c>
      <c r="F50" s="29">
        <f>COUNTIFS(Longboard!$F$2:$F$603,"&gt;="&amp;A50,Longboard!$F$2:$F$603,"&lt;="&amp;A50,Longboard!$I$2:$I$603,"&gt;="&amp;Longboard!$H$6)</f>
        <v>0</v>
      </c>
      <c r="G50">
        <f>COUNTIFS(Longboard!$F$2:$F$603,"&gt;="&amp;A50,Longboard!$F$2:$F$603,"&lt;="&amp;A50,Longboard!$H$2:$H$603,"&gt;="&amp;Longboard!$H$6)</f>
        <v>0</v>
      </c>
      <c r="H50">
        <f>COUNTIFS(Longboard!$F$2:$F$603,"&gt;="&amp;A50,Longboard!$F$2:$F$603,"&lt;="&amp;A50,Longboard!$C$2:$C$603,"="&amp;Longboard!$C$4)</f>
        <v>0</v>
      </c>
      <c r="I50">
        <f>COUNTIFS(Longboard!$F$2:$F$603,"&gt;="&amp;A50,Longboard!$F$2:$F$603,"&lt;="&amp;A50,Longboard!$C$2:$C$603,"="&amp;Longboard!$C$355)</f>
        <v>0</v>
      </c>
      <c r="J50" s="29"/>
    </row>
    <row r="51" spans="1:13">
      <c r="A51" s="28">
        <v>43305</v>
      </c>
      <c r="B51" s="29">
        <f>COUNTIF(Longboard!$F$2:$F$603,A51:A188)</f>
        <v>0</v>
      </c>
      <c r="C51" s="6">
        <f>SUMIFS(Longboard!$I$2:$I$603,Longboard!$F$2:$F$603,"&gt;="&amp;A51,Longboard!$F$2:$F$603,"&lt;="&amp;A51)</f>
        <v>0</v>
      </c>
      <c r="D51">
        <f>SUMIFS(Longboard!$H$2:$H$603,Longboard!$F$2:F$603,"&gt;="&amp;A51,Longboard!$F$2:$F$603,"&lt;="&amp;A51)</f>
        <v>0</v>
      </c>
      <c r="F51" s="29">
        <f>COUNTIFS(Longboard!$F$2:$F$603,"&gt;="&amp;A51,Longboard!$F$2:$F$603,"&lt;="&amp;A51,Longboard!$I$2:$I$603,"&gt;="&amp;Longboard!$H$6)</f>
        <v>0</v>
      </c>
      <c r="G51">
        <f>COUNTIFS(Longboard!$F$2:$F$603,"&gt;="&amp;A51,Longboard!$F$2:$F$603,"&lt;="&amp;A51,Longboard!$H$2:$H$603,"&gt;="&amp;Longboard!$H$6)</f>
        <v>0</v>
      </c>
      <c r="H51">
        <f>COUNTIFS(Longboard!$F$2:$F$603,"&gt;="&amp;A51,Longboard!$F$2:$F$603,"&lt;="&amp;A51,Longboard!$C$2:$C$603,"="&amp;Longboard!$C$4)</f>
        <v>0</v>
      </c>
      <c r="I51">
        <f>COUNTIFS(Longboard!$F$2:$F$603,"&gt;="&amp;A51,Longboard!$F$2:$F$603,"&lt;="&amp;A51,Longboard!$C$2:$C$603,"="&amp;Longboard!$C$355)</f>
        <v>0</v>
      </c>
      <c r="J51" s="29"/>
    </row>
    <row r="52" spans="1:13">
      <c r="A52" s="28">
        <v>43306</v>
      </c>
      <c r="B52" s="29">
        <f>COUNTIF(Longboard!$F$2:$F$603,A52:A189)</f>
        <v>0</v>
      </c>
      <c r="C52" s="6">
        <f>SUMIFS(Longboard!$I$2:$I$603,Longboard!$F$2:$F$603,"&gt;="&amp;A52,Longboard!$F$2:$F$603,"&lt;="&amp;A52)</f>
        <v>0</v>
      </c>
      <c r="D52">
        <f>SUMIFS(Longboard!$H$2:$H$603,Longboard!$F$2:F$603,"&gt;="&amp;A52,Longboard!$F$2:$F$603,"&lt;="&amp;A52)</f>
        <v>0</v>
      </c>
      <c r="F52" s="29">
        <f>COUNTIFS(Longboard!$F$2:$F$603,"&gt;="&amp;A52,Longboard!$F$2:$F$603,"&lt;="&amp;A52,Longboard!$I$2:$I$603,"&gt;="&amp;Longboard!$H$6)</f>
        <v>0</v>
      </c>
      <c r="G52">
        <f>COUNTIFS(Longboard!$F$2:$F$603,"&gt;="&amp;A52,Longboard!$F$2:$F$603,"&lt;="&amp;A52,Longboard!$H$2:$H$603,"&gt;="&amp;Longboard!$H$6)</f>
        <v>0</v>
      </c>
      <c r="H52">
        <f>COUNTIFS(Longboard!$F$2:$F$603,"&gt;="&amp;A52,Longboard!$F$2:$F$603,"&lt;="&amp;A52,Longboard!$C$2:$C$603,"="&amp;Longboard!$C$4)</f>
        <v>0</v>
      </c>
      <c r="I52">
        <f>COUNTIFS(Longboard!$F$2:$F$603,"&gt;="&amp;A52,Longboard!$F$2:$F$603,"&lt;="&amp;A52,Longboard!$C$2:$C$603,"="&amp;Longboard!$C$355)</f>
        <v>0</v>
      </c>
      <c r="J52" s="29"/>
      <c r="M52" s="6"/>
    </row>
    <row r="53" spans="1:13">
      <c r="A53" s="28">
        <v>43307</v>
      </c>
      <c r="B53" s="29">
        <f>COUNTIF(Longboard!$F$2:$F$603,A53:A190)</f>
        <v>0</v>
      </c>
      <c r="C53" s="6">
        <f>SUMIFS(Longboard!$I$2:$I$603,Longboard!$F$2:$F$603,"&gt;="&amp;A53,Longboard!$F$2:$F$603,"&lt;="&amp;A53)</f>
        <v>0</v>
      </c>
      <c r="D53">
        <f>SUMIFS(Longboard!$H$2:$H$603,Longboard!$F$2:F$603,"&gt;="&amp;A53,Longboard!$F$2:$F$603,"&lt;="&amp;A53)</f>
        <v>0</v>
      </c>
      <c r="F53" s="29">
        <f>COUNTIFS(Longboard!$F$2:$F$603,"&gt;="&amp;A53,Longboard!$F$2:$F$603,"&lt;="&amp;A53,Longboard!$I$2:$I$603,"&gt;="&amp;Longboard!$H$6)</f>
        <v>0</v>
      </c>
      <c r="G53">
        <f>COUNTIFS(Longboard!$F$2:$F$603,"&gt;="&amp;A53,Longboard!$F$2:$F$603,"&lt;="&amp;A53,Longboard!$H$2:$H$603,"&gt;="&amp;Longboard!$H$6)</f>
        <v>0</v>
      </c>
      <c r="H53">
        <f>COUNTIFS(Longboard!$F$2:$F$603,"&gt;="&amp;A53,Longboard!$F$2:$F$603,"&lt;="&amp;A53,Longboard!$C$2:$C$603,"="&amp;Longboard!$C$4)</f>
        <v>0</v>
      </c>
      <c r="I53">
        <f>COUNTIFS(Longboard!$F$2:$F$603,"&gt;="&amp;A53,Longboard!$F$2:$F$603,"&lt;="&amp;A53,Longboard!$C$2:$C$603,"="&amp;Longboard!$C$355)</f>
        <v>0</v>
      </c>
      <c r="J53" s="29"/>
    </row>
    <row r="54" spans="1:13">
      <c r="A54" s="28">
        <v>43308</v>
      </c>
      <c r="B54" s="29">
        <f>COUNTIF(Longboard!$F$2:$F$603,A54:A191)</f>
        <v>0</v>
      </c>
      <c r="C54" s="6">
        <f>SUMIFS(Longboard!$I$2:$I$603,Longboard!$F$2:$F$603,"&gt;="&amp;A54,Longboard!$F$2:$F$603,"&lt;="&amp;A54)</f>
        <v>0</v>
      </c>
      <c r="D54">
        <f>SUMIFS(Longboard!$H$2:$H$603,Longboard!$F$2:F$603,"&gt;="&amp;A54,Longboard!$F$2:$F$603,"&lt;="&amp;A54)</f>
        <v>0</v>
      </c>
      <c r="F54" s="29">
        <f>COUNTIFS(Longboard!$F$2:$F$603,"&gt;="&amp;A54,Longboard!$F$2:$F$603,"&lt;="&amp;A54,Longboard!$I$2:$I$603,"&gt;="&amp;Longboard!$H$6)</f>
        <v>0</v>
      </c>
      <c r="G54">
        <f>COUNTIFS(Longboard!$F$2:$F$603,"&gt;="&amp;A54,Longboard!$F$2:$F$603,"&lt;="&amp;A54,Longboard!$H$2:$H$603,"&gt;="&amp;Longboard!$H$6)</f>
        <v>0</v>
      </c>
      <c r="H54">
        <f>COUNTIFS(Longboard!$F$2:$F$603,"&gt;="&amp;A54,Longboard!$F$2:$F$603,"&lt;="&amp;A54,Longboard!$C$2:$C$603,"="&amp;Longboard!$C$4)</f>
        <v>0</v>
      </c>
      <c r="I54">
        <f>COUNTIFS(Longboard!$F$2:$F$603,"&gt;="&amp;A54,Longboard!$F$2:$F$603,"&lt;="&amp;A54,Longboard!$C$2:$C$603,"="&amp;Longboard!$C$355)</f>
        <v>0</v>
      </c>
      <c r="J54" s="29"/>
    </row>
    <row r="55" spans="1:13">
      <c r="A55" s="28">
        <v>43309</v>
      </c>
      <c r="B55" s="29">
        <f>COUNTIF(Longboard!$F$2:$F$603,A55:A192)</f>
        <v>0</v>
      </c>
      <c r="C55" s="6">
        <f>SUMIFS(Longboard!$I$2:$I$603,Longboard!$F$2:$F$603,"&gt;="&amp;A55,Longboard!$F$2:$F$603,"&lt;="&amp;A55)</f>
        <v>0</v>
      </c>
      <c r="D55">
        <f>SUMIFS(Longboard!$H$2:$H$603,Longboard!$F$2:F$603,"&gt;="&amp;A55,Longboard!$F$2:$F$603,"&lt;="&amp;A55)</f>
        <v>0</v>
      </c>
      <c r="F55" s="29">
        <f>COUNTIFS(Longboard!$F$2:$F$603,"&gt;="&amp;A55,Longboard!$F$2:$F$603,"&lt;="&amp;A55,Longboard!$I$2:$I$603,"&gt;="&amp;Longboard!$H$6)</f>
        <v>0</v>
      </c>
      <c r="G55">
        <f>COUNTIFS(Longboard!$F$2:$F$603,"&gt;="&amp;A55,Longboard!$F$2:$F$603,"&lt;="&amp;A55,Longboard!$H$2:$H$603,"&gt;="&amp;Longboard!$H$6)</f>
        <v>0</v>
      </c>
      <c r="H55">
        <f>COUNTIFS(Longboard!$F$2:$F$603,"&gt;="&amp;A55,Longboard!$F$2:$F$603,"&lt;="&amp;A55,Longboard!$C$2:$C$603,"="&amp;Longboard!$C$4)</f>
        <v>0</v>
      </c>
      <c r="I55">
        <f>COUNTIFS(Longboard!$F$2:$F$603,"&gt;="&amp;A55,Longboard!$F$2:$F$603,"&lt;="&amp;A55,Longboard!$C$2:$C$603,"="&amp;Longboard!$C$355)</f>
        <v>0</v>
      </c>
      <c r="J55" s="29"/>
    </row>
    <row r="56" spans="1:13">
      <c r="A56" s="28">
        <v>43310</v>
      </c>
      <c r="B56" s="29">
        <f>COUNTIF(Longboard!$F$2:$F$603,A56:A193)</f>
        <v>0</v>
      </c>
      <c r="C56" s="6">
        <f>SUMIFS(Longboard!$I$2:$I$603,Longboard!$F$2:$F$603,"&gt;="&amp;A56,Longboard!$F$2:$F$603,"&lt;="&amp;A56)</f>
        <v>0</v>
      </c>
      <c r="D56">
        <f>SUMIFS(Longboard!$H$2:$H$603,Longboard!$F$2:F$603,"&gt;="&amp;A56,Longboard!$F$2:$F$603,"&lt;="&amp;A56)</f>
        <v>0</v>
      </c>
      <c r="F56" s="29">
        <f>COUNTIFS(Longboard!$F$2:$F$603,"&gt;="&amp;A56,Longboard!$F$2:$F$603,"&lt;="&amp;A56,Longboard!$I$2:$I$603,"&gt;="&amp;Longboard!$H$6)</f>
        <v>0</v>
      </c>
      <c r="G56">
        <f>COUNTIFS(Longboard!$F$2:$F$603,"&gt;="&amp;A56,Longboard!$F$2:$F$603,"&lt;="&amp;A56,Longboard!$H$2:$H$603,"&gt;="&amp;Longboard!$H$6)</f>
        <v>0</v>
      </c>
      <c r="H56">
        <f>COUNTIFS(Longboard!$F$2:$F$603,"&gt;="&amp;A56,Longboard!$F$2:$F$603,"&lt;="&amp;A56,Longboard!$C$2:$C$603,"="&amp;Longboard!$C$4)</f>
        <v>0</v>
      </c>
      <c r="I56">
        <f>COUNTIFS(Longboard!$F$2:$F$603,"&gt;="&amp;A56,Longboard!$F$2:$F$603,"&lt;="&amp;A56,Longboard!$C$2:$C$603,"="&amp;Longboard!$C$355)</f>
        <v>0</v>
      </c>
    </row>
    <row r="57" spans="1:13">
      <c r="A57" s="28">
        <v>43311</v>
      </c>
      <c r="B57" s="29">
        <f>COUNTIF(Longboard!$F$2:$F$603,A57:A194)</f>
        <v>0</v>
      </c>
      <c r="C57" s="6">
        <f>SUMIFS(Longboard!$I$2:$I$603,Longboard!$F$2:$F$603,"&gt;="&amp;A57,Longboard!$F$2:$F$603,"&lt;="&amp;A57)</f>
        <v>0</v>
      </c>
      <c r="D57">
        <f>SUMIFS(Longboard!$H$2:$H$603,Longboard!$F$2:F$603,"&gt;="&amp;A57,Longboard!$F$2:$F$603,"&lt;="&amp;A57)</f>
        <v>0</v>
      </c>
      <c r="F57" s="29">
        <f>COUNTIFS(Longboard!$F$2:$F$603,"&gt;="&amp;A57,Longboard!$F$2:$F$603,"&lt;="&amp;A57,Longboard!$I$2:$I$603,"&gt;="&amp;Longboard!$H$6)</f>
        <v>0</v>
      </c>
      <c r="G57">
        <f>COUNTIFS(Longboard!$F$2:$F$603,"&gt;="&amp;A57,Longboard!$F$2:$F$603,"&lt;="&amp;A57,Longboard!$H$2:$H$603,"&gt;="&amp;Longboard!$H$6)</f>
        <v>0</v>
      </c>
      <c r="H57">
        <f>COUNTIFS(Longboard!$F$2:$F$603,"&gt;="&amp;A57,Longboard!$F$2:$F$603,"&lt;="&amp;A57,Longboard!$C$2:$C$603,"="&amp;Longboard!$C$4)</f>
        <v>0</v>
      </c>
      <c r="I57">
        <f>COUNTIFS(Longboard!$F$2:$F$603,"&gt;="&amp;A57,Longboard!$F$2:$F$603,"&lt;="&amp;A57,Longboard!$C$2:$C$603,"="&amp;Longboard!$C$355)</f>
        <v>0</v>
      </c>
    </row>
    <row r="58" spans="1:13">
      <c r="A58" s="28">
        <v>43312</v>
      </c>
      <c r="B58" s="29">
        <f>COUNTIF(Longboard!$F$2:$F$603,A58:A195)</f>
        <v>0</v>
      </c>
      <c r="C58" s="6">
        <f>SUMIFS(Longboard!$I$2:$I$603,Longboard!$F$2:$F$603,"&gt;="&amp;A58,Longboard!$F$2:$F$603,"&lt;="&amp;A58)</f>
        <v>0</v>
      </c>
      <c r="D58">
        <f>SUMIFS(Longboard!$H$2:$H$603,Longboard!$F$2:F$603,"&gt;="&amp;A58,Longboard!$F$2:$F$603,"&lt;="&amp;A58)</f>
        <v>0</v>
      </c>
      <c r="F58" s="29">
        <f>COUNTIFS(Longboard!$F$2:$F$603,"&gt;="&amp;A58,Longboard!$F$2:$F$603,"&lt;="&amp;A58,Longboard!$I$2:$I$603,"&gt;="&amp;Longboard!$H$6)</f>
        <v>0</v>
      </c>
      <c r="G58">
        <f>COUNTIFS(Longboard!$F$2:$F$603,"&gt;="&amp;A58,Longboard!$F$2:$F$603,"&lt;="&amp;A58,Longboard!$H$2:$H$603,"&gt;="&amp;Longboard!$H$6)</f>
        <v>0</v>
      </c>
      <c r="H58">
        <f>COUNTIFS(Longboard!$F$2:$F$603,"&gt;="&amp;A58,Longboard!$F$2:$F$603,"&lt;="&amp;A58,Longboard!$C$2:$C$603,"="&amp;Longboard!$C$4)</f>
        <v>0</v>
      </c>
      <c r="I58">
        <f>COUNTIFS(Longboard!$F$2:$F$603,"&gt;="&amp;A58,Longboard!$F$2:$F$603,"&lt;="&amp;A58,Longboard!$C$2:$C$603,"="&amp;Longboard!$C$355)</f>
        <v>0</v>
      </c>
    </row>
    <row r="59" spans="1:13">
      <c r="A59" s="28">
        <v>43313</v>
      </c>
      <c r="B59" s="29">
        <f>COUNTIF(Longboard!$F$2:$F$603,A59:A196)</f>
        <v>0</v>
      </c>
      <c r="C59" s="6">
        <f>SUMIFS(Longboard!$I$2:$I$603,Longboard!$F$2:$F$603,"&gt;="&amp;A59,Longboard!$F$2:$F$603,"&lt;="&amp;A59)</f>
        <v>0</v>
      </c>
      <c r="D59">
        <f>SUMIFS(Longboard!$H$2:$H$603,Longboard!$F$2:F$603,"&gt;="&amp;A59,Longboard!$F$2:$F$603,"&lt;="&amp;A59)</f>
        <v>0</v>
      </c>
      <c r="F59" s="29">
        <f>COUNTIFS(Longboard!$F$2:$F$603,"&gt;="&amp;A59,Longboard!$F$2:$F$603,"&lt;="&amp;A59,Longboard!$I$2:$I$603,"&gt;="&amp;Longboard!$H$6)</f>
        <v>0</v>
      </c>
      <c r="G59">
        <f>COUNTIFS(Longboard!$F$2:$F$603,"&gt;="&amp;A59,Longboard!$F$2:$F$603,"&lt;="&amp;A59,Longboard!$H$2:$H$603,"&gt;="&amp;Longboard!$H$6)</f>
        <v>0</v>
      </c>
      <c r="H59">
        <f>COUNTIFS(Longboard!$F$2:$F$603,"&gt;="&amp;A59,Longboard!$F$2:$F$603,"&lt;="&amp;A59,Longboard!$C$2:$C$603,"="&amp;Longboard!$C$4)</f>
        <v>0</v>
      </c>
      <c r="I59">
        <f>COUNTIFS(Longboard!$F$2:$F$603,"&gt;="&amp;A59,Longboard!$F$2:$F$603,"&lt;="&amp;A59,Longboard!$C$2:$C$603,"="&amp;Longboard!$C$355)</f>
        <v>0</v>
      </c>
    </row>
    <row r="60" spans="1:13">
      <c r="A60" s="28">
        <v>43314</v>
      </c>
      <c r="B60" s="29">
        <f>COUNTIF(Longboard!$F$2:$F$603,A60:A197)</f>
        <v>0</v>
      </c>
      <c r="C60" s="6">
        <f>SUMIFS(Longboard!$I$2:$I$603,Longboard!$F$2:$F$603,"&gt;="&amp;A60,Longboard!$F$2:$F$603,"&lt;="&amp;A60)</f>
        <v>0</v>
      </c>
      <c r="D60">
        <f>SUMIFS(Longboard!$H$2:$H$603,Longboard!$F$2:F$603,"&gt;="&amp;A60,Longboard!$F$2:$F$603,"&lt;="&amp;A60)</f>
        <v>0</v>
      </c>
      <c r="F60" s="29">
        <f>COUNTIFS(Longboard!$F$2:$F$603,"&gt;="&amp;A60,Longboard!$F$2:$F$603,"&lt;="&amp;A60,Longboard!$I$2:$I$603,"&gt;="&amp;Longboard!$H$6)</f>
        <v>0</v>
      </c>
      <c r="G60">
        <f>COUNTIFS(Longboard!$F$2:$F$603,"&gt;="&amp;A60,Longboard!$F$2:$F$603,"&lt;="&amp;A60,Longboard!$H$2:$H$603,"&gt;="&amp;Longboard!$H$6)</f>
        <v>0</v>
      </c>
      <c r="H60">
        <f>COUNTIFS(Longboard!$F$2:$F$603,"&gt;="&amp;A60,Longboard!$F$2:$F$603,"&lt;="&amp;A60,Longboard!$C$2:$C$603,"="&amp;Longboard!$C$4)</f>
        <v>0</v>
      </c>
      <c r="I60">
        <f>COUNTIFS(Longboard!$F$2:$F$603,"&gt;="&amp;A60,Longboard!$F$2:$F$603,"&lt;="&amp;A60,Longboard!$C$2:$C$603,"="&amp;Longboard!$C$355)</f>
        <v>0</v>
      </c>
    </row>
    <row r="61" spans="1:13">
      <c r="A61" s="28">
        <v>43315</v>
      </c>
      <c r="B61" s="29">
        <f>COUNTIF(Longboard!$F$2:$F$603,A61:A198)</f>
        <v>0</v>
      </c>
      <c r="C61" s="6">
        <f>SUMIFS(Longboard!$I$2:$I$603,Longboard!$F$2:$F$603,"&gt;="&amp;A61,Longboard!$F$2:$F$603,"&lt;="&amp;A61)</f>
        <v>0</v>
      </c>
      <c r="D61">
        <f>SUMIFS(Longboard!$H$2:$H$603,Longboard!$F$2:F$603,"&gt;="&amp;A61,Longboard!$F$2:$F$603,"&lt;="&amp;A61)</f>
        <v>0</v>
      </c>
      <c r="F61" s="29">
        <f>COUNTIFS(Longboard!$F$2:$F$603,"&gt;="&amp;A61,Longboard!$F$2:$F$603,"&lt;="&amp;A61,Longboard!$I$2:$I$603,"&gt;="&amp;Longboard!$H$6)</f>
        <v>0</v>
      </c>
      <c r="G61">
        <f>COUNTIFS(Longboard!$F$2:$F$603,"&gt;="&amp;A61,Longboard!$F$2:$F$603,"&lt;="&amp;A61,Longboard!$H$2:$H$603,"&gt;="&amp;Longboard!$H$6)</f>
        <v>0</v>
      </c>
      <c r="H61">
        <f>COUNTIFS(Longboard!$F$2:$F$603,"&gt;="&amp;A61,Longboard!$F$2:$F$603,"&lt;="&amp;A61,Longboard!$C$2:$C$603,"="&amp;Longboard!$C$4)</f>
        <v>0</v>
      </c>
      <c r="I61">
        <f>COUNTIFS(Longboard!$F$2:$F$603,"&gt;="&amp;A61,Longboard!$F$2:$F$603,"&lt;="&amp;A61,Longboard!$C$2:$C$603,"="&amp;Longboard!$C$355)</f>
        <v>0</v>
      </c>
    </row>
    <row r="62" spans="1:13">
      <c r="A62" s="28">
        <v>43316</v>
      </c>
      <c r="B62" s="29">
        <f>COUNTIF(Longboard!$F$2:$F$603,A62:A199)</f>
        <v>0</v>
      </c>
      <c r="C62" s="6">
        <f>SUMIFS(Longboard!$I$2:$I$603,Longboard!$F$2:$F$603,"&gt;="&amp;A62,Longboard!$F$2:$F$603,"&lt;="&amp;A62)</f>
        <v>0</v>
      </c>
      <c r="D62">
        <f>SUMIFS(Longboard!$H$2:$H$603,Longboard!$F$2:F$603,"&gt;="&amp;A62,Longboard!$F$2:$F$603,"&lt;="&amp;A62)</f>
        <v>0</v>
      </c>
      <c r="F62" s="29">
        <f>COUNTIFS(Longboard!$F$2:$F$603,"&gt;="&amp;A62,Longboard!$F$2:$F$603,"&lt;="&amp;A62,Longboard!$I$2:$I$603,"&gt;="&amp;Longboard!$H$6)</f>
        <v>0</v>
      </c>
      <c r="G62">
        <f>COUNTIFS(Longboard!$F$2:$F$603,"&gt;="&amp;A62,Longboard!$F$2:$F$603,"&lt;="&amp;A62,Longboard!$H$2:$H$603,"&gt;="&amp;Longboard!$H$6)</f>
        <v>0</v>
      </c>
      <c r="H62">
        <f>COUNTIFS(Longboard!$F$2:$F$603,"&gt;="&amp;A62,Longboard!$F$2:$F$603,"&lt;="&amp;A62,Longboard!$C$2:$C$603,"="&amp;Longboard!$C$4)</f>
        <v>0</v>
      </c>
      <c r="I62">
        <f>COUNTIFS(Longboard!$F$2:$F$603,"&gt;="&amp;A62,Longboard!$F$2:$F$603,"&lt;="&amp;A62,Longboard!$C$2:$C$603,"="&amp;Longboard!$C$355)</f>
        <v>0</v>
      </c>
    </row>
    <row r="63" spans="1:13">
      <c r="A63" s="28">
        <v>43317</v>
      </c>
      <c r="B63" s="29">
        <f>COUNTIF(Longboard!$F$2:$F$603,A63:A200)</f>
        <v>0</v>
      </c>
      <c r="C63" s="6">
        <f>SUMIFS(Longboard!$I$2:$I$603,Longboard!$F$2:$F$603,"&gt;="&amp;A63,Longboard!$F$2:$F$603,"&lt;="&amp;A63)</f>
        <v>0</v>
      </c>
      <c r="D63">
        <f>SUMIFS(Longboard!$H$2:$H$603,Longboard!$F$2:F$603,"&gt;="&amp;A63,Longboard!$F$2:$F$603,"&lt;="&amp;A63)</f>
        <v>0</v>
      </c>
      <c r="F63" s="29">
        <f>COUNTIFS(Longboard!$F$2:$F$603,"&gt;="&amp;A63,Longboard!$F$2:$F$603,"&lt;="&amp;A63,Longboard!$I$2:$I$603,"&gt;="&amp;Longboard!$H$6)</f>
        <v>0</v>
      </c>
      <c r="G63">
        <f>COUNTIFS(Longboard!$F$2:$F$603,"&gt;="&amp;A63,Longboard!$F$2:$F$603,"&lt;="&amp;A63,Longboard!$H$2:$H$603,"&gt;="&amp;Longboard!$H$6)</f>
        <v>0</v>
      </c>
      <c r="H63">
        <f>COUNTIFS(Longboard!$F$2:$F$603,"&gt;="&amp;A63,Longboard!$F$2:$F$603,"&lt;="&amp;A63,Longboard!$C$2:$C$603,"="&amp;Longboard!$C$4)</f>
        <v>0</v>
      </c>
      <c r="I63">
        <f>COUNTIFS(Longboard!$F$2:$F$603,"&gt;="&amp;A63,Longboard!$F$2:$F$603,"&lt;="&amp;A63,Longboard!$C$2:$C$603,"="&amp;Longboard!$C$355)</f>
        <v>0</v>
      </c>
    </row>
    <row r="64" spans="1:13">
      <c r="A64" s="28">
        <v>43318</v>
      </c>
      <c r="B64" s="29">
        <f>COUNTIF(Longboard!$F$2:$F$603,A64:A201)</f>
        <v>0</v>
      </c>
      <c r="C64" s="6">
        <f>SUMIFS(Longboard!$I$2:$I$603,Longboard!$F$2:$F$603,"&gt;="&amp;A64,Longboard!$F$2:$F$603,"&lt;="&amp;A64)</f>
        <v>0</v>
      </c>
      <c r="D64">
        <f>SUMIFS(Longboard!$H$2:$H$603,Longboard!$F$2:F$603,"&gt;="&amp;A64,Longboard!$F$2:$F$603,"&lt;="&amp;A64)</f>
        <v>0</v>
      </c>
      <c r="F64" s="29">
        <f>COUNTIFS(Longboard!$F$2:$F$603,"&gt;="&amp;A64,Longboard!$F$2:$F$603,"&lt;="&amp;A64,Longboard!$I$2:$I$603,"&gt;="&amp;Longboard!$H$6)</f>
        <v>0</v>
      </c>
      <c r="G64">
        <f>COUNTIFS(Longboard!$F$2:$F$603,"&gt;="&amp;A64,Longboard!$F$2:$F$603,"&lt;="&amp;A64,Longboard!$H$2:$H$603,"&gt;="&amp;Longboard!$H$6)</f>
        <v>0</v>
      </c>
      <c r="H64">
        <f>COUNTIFS(Longboard!$F$2:$F$603,"&gt;="&amp;A64,Longboard!$F$2:$F$603,"&lt;="&amp;A64,Longboard!$C$2:$C$603,"="&amp;Longboard!$C$4)</f>
        <v>0</v>
      </c>
      <c r="I64">
        <f>COUNTIFS(Longboard!$F$2:$F$603,"&gt;="&amp;A64,Longboard!$F$2:$F$603,"&lt;="&amp;A64,Longboard!$C$2:$C$603,"="&amp;Longboard!$C$355)</f>
        <v>0</v>
      </c>
    </row>
    <row r="65" spans="1:9">
      <c r="A65" s="28">
        <v>43319</v>
      </c>
      <c r="B65" s="29">
        <f>COUNTIF(Longboard!$F$2:$F$603,A65:A202)</f>
        <v>0</v>
      </c>
      <c r="C65" s="6">
        <f>SUMIFS(Longboard!$I$2:$I$603,Longboard!$F$2:$F$603,"&gt;="&amp;A65,Longboard!$F$2:$F$603,"&lt;="&amp;A65)</f>
        <v>0</v>
      </c>
      <c r="D65">
        <f>SUMIFS(Longboard!$H$2:$H$603,Longboard!$F$2:F$603,"&gt;="&amp;A65,Longboard!$F$2:$F$603,"&lt;="&amp;A65)</f>
        <v>0</v>
      </c>
      <c r="F65" s="29">
        <f>COUNTIFS(Longboard!$F$2:$F$603,"&gt;="&amp;A65,Longboard!$F$2:$F$603,"&lt;="&amp;A65,Longboard!$I$2:$I$603,"&gt;="&amp;Longboard!$H$6)</f>
        <v>0</v>
      </c>
      <c r="G65">
        <f>COUNTIFS(Longboard!$F$2:$F$603,"&gt;="&amp;A65,Longboard!$F$2:$F$603,"&lt;="&amp;A65,Longboard!$H$2:$H$603,"&gt;="&amp;Longboard!$H$6)</f>
        <v>0</v>
      </c>
      <c r="H65">
        <f>COUNTIFS(Longboard!$F$2:$F$603,"&gt;="&amp;A65,Longboard!$F$2:$F$603,"&lt;="&amp;A65,Longboard!$C$2:$C$603,"="&amp;Longboard!$C$4)</f>
        <v>0</v>
      </c>
      <c r="I65">
        <f>COUNTIFS(Longboard!$F$2:$F$603,"&gt;="&amp;A65,Longboard!$F$2:$F$603,"&lt;="&amp;A65,Longboard!$C$2:$C$603,"="&amp;Longboard!$C$355)</f>
        <v>0</v>
      </c>
    </row>
    <row r="66" spans="1:9">
      <c r="A66" s="28">
        <v>43320</v>
      </c>
      <c r="B66" s="29">
        <f>COUNTIF(Longboard!$F$2:$F$603,A66:A203)</f>
        <v>0</v>
      </c>
      <c r="C66" s="6">
        <f>SUMIFS(Longboard!$I$2:$I$603,Longboard!$F$2:$F$603,"&gt;="&amp;A66,Longboard!$F$2:$F$603,"&lt;="&amp;A66)</f>
        <v>0</v>
      </c>
      <c r="D66">
        <f>SUMIFS(Longboard!$H$2:$H$603,Longboard!$F$2:F$603,"&gt;="&amp;A66,Longboard!$F$2:$F$603,"&lt;="&amp;A66)</f>
        <v>0</v>
      </c>
      <c r="F66" s="29">
        <f>COUNTIFS(Longboard!$F$2:$F$603,"&gt;="&amp;A66,Longboard!$F$2:$F$603,"&lt;="&amp;A66,Longboard!$I$2:$I$603,"&gt;="&amp;Longboard!$H$6)</f>
        <v>0</v>
      </c>
      <c r="G66">
        <f>COUNTIFS(Longboard!$F$2:$F$603,"&gt;="&amp;A66,Longboard!$F$2:$F$603,"&lt;="&amp;A66,Longboard!$H$2:$H$603,"&gt;="&amp;Longboard!$H$6)</f>
        <v>0</v>
      </c>
      <c r="H66">
        <f>COUNTIFS(Longboard!$F$2:$F$603,"&gt;="&amp;A66,Longboard!$F$2:$F$603,"&lt;="&amp;A66,Longboard!$C$2:$C$603,"="&amp;Longboard!$C$4)</f>
        <v>0</v>
      </c>
      <c r="I66">
        <f>COUNTIFS(Longboard!$F$2:$F$603,"&gt;="&amp;A66,Longboard!$F$2:$F$603,"&lt;="&amp;A66,Longboard!$C$2:$C$603,"="&amp;Longboard!$C$355)</f>
        <v>0</v>
      </c>
    </row>
    <row r="67" spans="1:9">
      <c r="A67" s="28">
        <v>43321</v>
      </c>
      <c r="B67" s="29">
        <f>COUNTIF(Longboard!$F$2:$F$603,A67:A204)</f>
        <v>0</v>
      </c>
      <c r="C67" s="6">
        <f>SUMIFS(Longboard!$I$2:$I$603,Longboard!$F$2:$F$603,"&gt;="&amp;A67,Longboard!$F$2:$F$603,"&lt;="&amp;A67)</f>
        <v>0</v>
      </c>
      <c r="D67">
        <f>SUMIFS(Longboard!$H$2:$H$603,Longboard!$F$2:F$603,"&gt;="&amp;A67,Longboard!$F$2:$F$603,"&lt;="&amp;A67)</f>
        <v>0</v>
      </c>
      <c r="F67" s="29">
        <f>COUNTIFS(Longboard!$F$2:$F$603,"&gt;="&amp;A67,Longboard!$F$2:$F$603,"&lt;="&amp;A67,Longboard!$I$2:$I$603,"&gt;="&amp;Longboard!$H$6)</f>
        <v>0</v>
      </c>
      <c r="G67">
        <f>COUNTIFS(Longboard!$F$2:$F$603,"&gt;="&amp;A67,Longboard!$F$2:$F$603,"&lt;="&amp;A67,Longboard!$H$2:$H$603,"&gt;="&amp;Longboard!$H$6)</f>
        <v>0</v>
      </c>
      <c r="H67">
        <f>COUNTIFS(Longboard!$F$2:$F$603,"&gt;="&amp;A67,Longboard!$F$2:$F$603,"&lt;="&amp;A67,Longboard!$C$2:$C$603,"="&amp;Longboard!$C$4)</f>
        <v>0</v>
      </c>
      <c r="I67">
        <f>COUNTIFS(Longboard!$F$2:$F$603,"&gt;="&amp;A67,Longboard!$F$2:$F$603,"&lt;="&amp;A67,Longboard!$C$2:$C$603,"="&amp;Longboard!$C$355)</f>
        <v>0</v>
      </c>
    </row>
    <row r="68" spans="1:9">
      <c r="A68" s="28">
        <v>43322</v>
      </c>
      <c r="B68" s="29">
        <f>COUNTIF(Longboard!$F$2:$F$603,A68:A205)</f>
        <v>0</v>
      </c>
      <c r="C68" s="6">
        <f>SUMIFS(Longboard!$I$2:$I$603,Longboard!$F$2:$F$603,"&gt;="&amp;A68,Longboard!$F$2:$F$603,"&lt;="&amp;A68)</f>
        <v>0</v>
      </c>
      <c r="D68">
        <f>SUMIFS(Longboard!$H$2:$H$603,Longboard!$F$2:F$603,"&gt;="&amp;A68,Longboard!$F$2:$F$603,"&lt;="&amp;A68)</f>
        <v>0</v>
      </c>
      <c r="F68" s="29">
        <f>COUNTIFS(Longboard!$F$2:$F$603,"&gt;="&amp;A68,Longboard!$F$2:$F$603,"&lt;="&amp;A68,Longboard!$I$2:$I$603,"&gt;="&amp;Longboard!$H$6)</f>
        <v>0</v>
      </c>
      <c r="G68">
        <f>COUNTIFS(Longboard!$F$2:$F$603,"&gt;="&amp;A68,Longboard!$F$2:$F$603,"&lt;="&amp;A68,Longboard!$H$2:$H$603,"&gt;="&amp;Longboard!$H$6)</f>
        <v>0</v>
      </c>
      <c r="H68">
        <f>COUNTIFS(Longboard!$F$2:$F$603,"&gt;="&amp;A68,Longboard!$F$2:$F$603,"&lt;="&amp;A68,Longboard!$C$2:$C$603,"="&amp;Longboard!$C$4)</f>
        <v>0</v>
      </c>
      <c r="I68">
        <f>COUNTIFS(Longboard!$F$2:$F$603,"&gt;="&amp;A68,Longboard!$F$2:$F$603,"&lt;="&amp;A68,Longboard!$C$2:$C$603,"="&amp;Longboard!$C$355)</f>
        <v>0</v>
      </c>
    </row>
    <row r="69" spans="1:9">
      <c r="A69" s="28">
        <v>43323</v>
      </c>
      <c r="B69" s="29">
        <f>COUNTIF(Longboard!$F$2:$F$603,A69:A206)</f>
        <v>0</v>
      </c>
      <c r="C69" s="6">
        <f>SUMIFS(Longboard!$I$2:$I$603,Longboard!$F$2:$F$603,"&gt;="&amp;A69,Longboard!$F$2:$F$603,"&lt;="&amp;A69)</f>
        <v>0</v>
      </c>
      <c r="D69">
        <f>SUMIFS(Longboard!$H$2:$H$603,Longboard!$F$2:F$603,"&gt;="&amp;A69,Longboard!$F$2:$F$603,"&lt;="&amp;A69)</f>
        <v>0</v>
      </c>
      <c r="F69" s="29">
        <f>COUNTIFS(Longboard!$F$2:$F$603,"&gt;="&amp;A69,Longboard!$F$2:$F$603,"&lt;="&amp;A69,Longboard!$I$2:$I$603,"&gt;="&amp;Longboard!$H$6)</f>
        <v>0</v>
      </c>
      <c r="G69">
        <f>COUNTIFS(Longboard!$F$2:$F$603,"&gt;="&amp;A69,Longboard!$F$2:$F$603,"&lt;="&amp;A69,Longboard!$H$2:$H$603,"&gt;="&amp;Longboard!$H$6)</f>
        <v>0</v>
      </c>
      <c r="H69">
        <f>COUNTIFS(Longboard!$F$2:$F$603,"&gt;="&amp;A69,Longboard!$F$2:$F$603,"&lt;="&amp;A69,Longboard!$C$2:$C$603,"="&amp;Longboard!$C$4)</f>
        <v>0</v>
      </c>
      <c r="I69">
        <f>COUNTIFS(Longboard!$F$2:$F$603,"&gt;="&amp;A69,Longboard!$F$2:$F$603,"&lt;="&amp;A69,Longboard!$C$2:$C$603,"="&amp;Longboard!$C$355)</f>
        <v>0</v>
      </c>
    </row>
    <row r="70" spans="1:9">
      <c r="A70" s="28">
        <v>43324</v>
      </c>
      <c r="B70" s="29">
        <f>COUNTIF(Longboard!$F$2:$F$603,A70:A207)</f>
        <v>0</v>
      </c>
      <c r="C70" s="6">
        <f>SUMIFS(Longboard!$I$2:$I$603,Longboard!$F$2:$F$603,"&gt;="&amp;A70,Longboard!$F$2:$F$603,"&lt;="&amp;A70)</f>
        <v>0</v>
      </c>
      <c r="D70">
        <f>SUMIFS(Longboard!$H$2:$H$603,Longboard!$F$2:F$603,"&gt;="&amp;A70,Longboard!$F$2:$F$603,"&lt;="&amp;A70)</f>
        <v>0</v>
      </c>
      <c r="F70" s="29">
        <f>COUNTIFS(Longboard!$F$2:$F$603,"&gt;="&amp;A70,Longboard!$F$2:$F$603,"&lt;="&amp;A70,Longboard!$I$2:$I$603,"&gt;="&amp;Longboard!$H$6)</f>
        <v>0</v>
      </c>
      <c r="G70">
        <f>COUNTIFS(Longboard!$F$2:$F$603,"&gt;="&amp;A70,Longboard!$F$2:$F$603,"&lt;="&amp;A70,Longboard!$H$2:$H$603,"&gt;="&amp;Longboard!$H$6)</f>
        <v>0</v>
      </c>
      <c r="H70">
        <f>COUNTIFS(Longboard!$F$2:$F$603,"&gt;="&amp;A70,Longboard!$F$2:$F$603,"&lt;="&amp;A70,Longboard!$C$2:$C$603,"="&amp;Longboard!$C$4)</f>
        <v>0</v>
      </c>
      <c r="I70">
        <f>COUNTIFS(Longboard!$F$2:$F$603,"&gt;="&amp;A70,Longboard!$F$2:$F$603,"&lt;="&amp;A70,Longboard!$C$2:$C$603,"="&amp;Longboard!$C$355)</f>
        <v>0</v>
      </c>
    </row>
    <row r="71" spans="1:9">
      <c r="A71" s="28">
        <v>43325</v>
      </c>
      <c r="B71" s="29">
        <f>COUNTIF(Longboard!$F$2:$F$603,A71:A208)</f>
        <v>0</v>
      </c>
      <c r="C71" s="6">
        <f>SUMIFS(Longboard!$I$2:$I$603,Longboard!$F$2:$F$603,"&gt;="&amp;A71,Longboard!$F$2:$F$603,"&lt;="&amp;A71)</f>
        <v>0</v>
      </c>
      <c r="D71">
        <f>SUMIFS(Longboard!$H$2:$H$603,Longboard!$F$2:F$603,"&gt;="&amp;A71,Longboard!$F$2:$F$603,"&lt;="&amp;A71)</f>
        <v>0</v>
      </c>
      <c r="F71" s="29">
        <f>COUNTIFS(Longboard!$F$2:$F$603,"&gt;="&amp;A71,Longboard!$F$2:$F$603,"&lt;="&amp;A71,Longboard!$I$2:$I$603,"&gt;="&amp;Longboard!$H$6)</f>
        <v>0</v>
      </c>
      <c r="G71">
        <f>COUNTIFS(Longboard!$F$2:$F$603,"&gt;="&amp;A71,Longboard!$F$2:$F$603,"&lt;="&amp;A71,Longboard!$H$2:$H$603,"&gt;="&amp;Longboard!$H$6)</f>
        <v>0</v>
      </c>
      <c r="H71">
        <f>COUNTIFS(Longboard!$F$2:$F$603,"&gt;="&amp;A71,Longboard!$F$2:$F$603,"&lt;="&amp;A71,Longboard!$C$2:$C$603,"="&amp;Longboard!$C$4)</f>
        <v>0</v>
      </c>
      <c r="I71">
        <f>COUNTIFS(Longboard!$F$2:$F$603,"&gt;="&amp;A71,Longboard!$F$2:$F$603,"&lt;="&amp;A71,Longboard!$C$2:$C$603,"="&amp;Longboard!$C$355)</f>
        <v>0</v>
      </c>
    </row>
    <row r="72" spans="1:9">
      <c r="A72" s="28">
        <v>43326</v>
      </c>
      <c r="B72" s="29">
        <f>COUNTIF(Longboard!$F$2:$F$603,A72:A209)</f>
        <v>0</v>
      </c>
      <c r="C72" s="6">
        <f>SUMIFS(Longboard!$I$2:$I$603,Longboard!$F$2:$F$603,"&gt;="&amp;A72,Longboard!$F$2:$F$603,"&lt;="&amp;A72)</f>
        <v>0</v>
      </c>
      <c r="D72">
        <f>SUMIFS(Longboard!$H$2:$H$603,Longboard!$F$2:F$603,"&gt;="&amp;A72,Longboard!$F$2:$F$603,"&lt;="&amp;A72)</f>
        <v>0</v>
      </c>
      <c r="F72" s="29">
        <f>COUNTIFS(Longboard!$F$2:$F$603,"&gt;="&amp;A72,Longboard!$F$2:$F$603,"&lt;="&amp;A72,Longboard!$I$2:$I$603,"&gt;="&amp;Longboard!$H$6)</f>
        <v>0</v>
      </c>
      <c r="G72">
        <f>COUNTIFS(Longboard!$F$2:$F$603,"&gt;="&amp;A72,Longboard!$F$2:$F$603,"&lt;="&amp;A72,Longboard!$H$2:$H$603,"&gt;="&amp;Longboard!$H$6)</f>
        <v>0</v>
      </c>
      <c r="H72">
        <f>COUNTIFS(Longboard!$F$2:$F$603,"&gt;="&amp;A72,Longboard!$F$2:$F$603,"&lt;="&amp;A72,Longboard!$C$2:$C$603,"="&amp;Longboard!$C$4)</f>
        <v>0</v>
      </c>
      <c r="I72">
        <f>COUNTIFS(Longboard!$F$2:$F$603,"&gt;="&amp;A72,Longboard!$F$2:$F$603,"&lt;="&amp;A72,Longboard!$C$2:$C$603,"="&amp;Longboard!$C$355)</f>
        <v>0</v>
      </c>
    </row>
    <row r="73" spans="1:9">
      <c r="A73" s="28">
        <v>43327</v>
      </c>
      <c r="B73" s="29">
        <f>COUNTIF(Longboard!$F$2:$F$603,A73:A210)</f>
        <v>0</v>
      </c>
      <c r="C73" s="6">
        <f>SUMIFS(Longboard!$I$2:$I$603,Longboard!$F$2:$F$603,"&gt;="&amp;A73,Longboard!$F$2:$F$603,"&lt;="&amp;A73)</f>
        <v>0</v>
      </c>
      <c r="D73">
        <f>SUMIFS(Longboard!$H$2:$H$603,Longboard!$F$2:F$603,"&gt;="&amp;A73,Longboard!$F$2:$F$603,"&lt;="&amp;A73)</f>
        <v>0</v>
      </c>
      <c r="F73" s="29">
        <f>COUNTIFS(Longboard!$F$2:$F$603,"&gt;="&amp;A73,Longboard!$F$2:$F$603,"&lt;="&amp;A73,Longboard!$I$2:$I$603,"&gt;="&amp;Longboard!$H$6)</f>
        <v>0</v>
      </c>
      <c r="G73">
        <f>COUNTIFS(Longboard!$F$2:$F$603,"&gt;="&amp;A73,Longboard!$F$2:$F$603,"&lt;="&amp;A73,Longboard!$H$2:$H$603,"&gt;="&amp;Longboard!$H$6)</f>
        <v>0</v>
      </c>
      <c r="H73">
        <f>COUNTIFS(Longboard!$F$2:$F$603,"&gt;="&amp;A73,Longboard!$F$2:$F$603,"&lt;="&amp;A73,Longboard!$C$2:$C$603,"="&amp;Longboard!$C$4)</f>
        <v>0</v>
      </c>
      <c r="I73">
        <f>COUNTIFS(Longboard!$F$2:$F$603,"&gt;="&amp;A73,Longboard!$F$2:$F$603,"&lt;="&amp;A73,Longboard!$C$2:$C$603,"="&amp;Longboard!$C$355)</f>
        <v>0</v>
      </c>
    </row>
    <row r="74" spans="1:9">
      <c r="A74" s="28">
        <v>43328</v>
      </c>
      <c r="B74" s="29">
        <f>COUNTIF(Longboard!$F$2:$F$603,A74:A211)</f>
        <v>0</v>
      </c>
      <c r="C74" s="6">
        <f>SUMIFS(Longboard!$I$2:$I$603,Longboard!$F$2:$F$603,"&gt;="&amp;A74,Longboard!$F$2:$F$603,"&lt;="&amp;A74)</f>
        <v>0</v>
      </c>
      <c r="D74">
        <f>SUMIFS(Longboard!$H$2:$H$603,Longboard!$F$2:F$603,"&gt;="&amp;A74,Longboard!$F$2:$F$603,"&lt;="&amp;A74)</f>
        <v>0</v>
      </c>
      <c r="F74" s="29">
        <f>COUNTIFS(Longboard!$F$2:$F$603,"&gt;="&amp;A74,Longboard!$F$2:$F$603,"&lt;="&amp;A74,Longboard!$I$2:$I$603,"&gt;="&amp;Longboard!$H$6)</f>
        <v>0</v>
      </c>
      <c r="G74">
        <f>COUNTIFS(Longboard!$F$2:$F$603,"&gt;="&amp;A74,Longboard!$F$2:$F$603,"&lt;="&amp;A74,Longboard!$H$2:$H$603,"&gt;="&amp;Longboard!$H$6)</f>
        <v>0</v>
      </c>
      <c r="H74">
        <f>COUNTIFS(Longboard!$F$2:$F$603,"&gt;="&amp;A74,Longboard!$F$2:$F$603,"&lt;="&amp;A74,Longboard!$C$2:$C$603,"="&amp;Longboard!$C$4)</f>
        <v>0</v>
      </c>
      <c r="I74">
        <f>COUNTIFS(Longboard!$F$2:$F$603,"&gt;="&amp;A74,Longboard!$F$2:$F$603,"&lt;="&amp;A74,Longboard!$C$2:$C$603,"="&amp;Longboard!$C$355)</f>
        <v>0</v>
      </c>
    </row>
    <row r="75" spans="1:9">
      <c r="A75" s="28">
        <v>43329</v>
      </c>
      <c r="B75" s="29">
        <f>COUNTIF(Longboard!$F$2:$F$603,A75:A212)</f>
        <v>0</v>
      </c>
      <c r="C75" s="6">
        <f>SUMIFS(Longboard!$I$2:$I$603,Longboard!$F$2:$F$603,"&gt;="&amp;A75,Longboard!$F$2:$F$603,"&lt;="&amp;A75)</f>
        <v>0</v>
      </c>
      <c r="D75">
        <f>SUMIFS(Longboard!$H$2:$H$603,Longboard!$F$2:F$603,"&gt;="&amp;A75,Longboard!$F$2:$F$603,"&lt;="&amp;A75)</f>
        <v>0</v>
      </c>
      <c r="F75" s="29">
        <f>COUNTIFS(Longboard!$F$2:$F$603,"&gt;="&amp;A75,Longboard!$F$2:$F$603,"&lt;="&amp;A75,Longboard!$I$2:$I$603,"&gt;="&amp;Longboard!$H$6)</f>
        <v>0</v>
      </c>
      <c r="G75">
        <f>COUNTIFS(Longboard!$F$2:$F$603,"&gt;="&amp;A75,Longboard!$F$2:$F$603,"&lt;="&amp;A75,Longboard!$H$2:$H$603,"&gt;="&amp;Longboard!$H$6)</f>
        <v>0</v>
      </c>
      <c r="H75">
        <f>COUNTIFS(Longboard!$F$2:$F$603,"&gt;="&amp;A75,Longboard!$F$2:$F$603,"&lt;="&amp;A75,Longboard!$C$2:$C$603,"="&amp;Longboard!$C$4)</f>
        <v>0</v>
      </c>
      <c r="I75">
        <f>COUNTIFS(Longboard!$F$2:$F$603,"&gt;="&amp;A75,Longboard!$F$2:$F$603,"&lt;="&amp;A75,Longboard!$C$2:$C$603,"="&amp;Longboard!$C$355)</f>
        <v>0</v>
      </c>
    </row>
    <row r="76" spans="1:9">
      <c r="A76" s="28">
        <v>43330</v>
      </c>
      <c r="B76" s="29">
        <f>COUNTIF(Longboard!$F$2:$F$603,A76:A213)</f>
        <v>0</v>
      </c>
      <c r="C76" s="6">
        <f>SUMIFS(Longboard!$I$2:$I$603,Longboard!$F$2:$F$603,"&gt;="&amp;A76,Longboard!$F$2:$F$603,"&lt;="&amp;A76)</f>
        <v>0</v>
      </c>
      <c r="D76">
        <f>SUMIFS(Longboard!$H$2:$H$603,Longboard!$F$2:F$603,"&gt;="&amp;A76,Longboard!$F$2:$F$603,"&lt;="&amp;A76)</f>
        <v>0</v>
      </c>
      <c r="F76" s="29">
        <f>COUNTIFS(Longboard!$F$2:$F$603,"&gt;="&amp;A76,Longboard!$F$2:$F$603,"&lt;="&amp;A76,Longboard!$I$2:$I$603,"&gt;="&amp;Longboard!$H$6)</f>
        <v>0</v>
      </c>
      <c r="G76">
        <f>COUNTIFS(Longboard!$F$2:$F$603,"&gt;="&amp;A76,Longboard!$F$2:$F$603,"&lt;="&amp;A76,Longboard!$H$2:$H$603,"&gt;="&amp;Longboard!$H$6)</f>
        <v>0</v>
      </c>
      <c r="H76">
        <f>COUNTIFS(Longboard!$F$2:$F$603,"&gt;="&amp;A76,Longboard!$F$2:$F$603,"&lt;="&amp;A76,Longboard!$C$2:$C$603,"="&amp;Longboard!$C$4)</f>
        <v>0</v>
      </c>
      <c r="I76">
        <f>COUNTIFS(Longboard!$F$2:$F$603,"&gt;="&amp;A76,Longboard!$F$2:$F$603,"&lt;="&amp;A76,Longboard!$C$2:$C$603,"="&amp;Longboard!$C$355)</f>
        <v>0</v>
      </c>
    </row>
    <row r="77" spans="1:9">
      <c r="A77" s="28">
        <v>43331</v>
      </c>
      <c r="B77" s="29">
        <f>COUNTIF(Longboard!$F$2:$F$603,A77:A214)</f>
        <v>0</v>
      </c>
      <c r="C77" s="6">
        <f>SUMIFS(Longboard!$I$2:$I$603,Longboard!$F$2:$F$603,"&gt;="&amp;A77,Longboard!$F$2:$F$603,"&lt;="&amp;A77)</f>
        <v>0</v>
      </c>
      <c r="D77">
        <f>SUMIFS(Longboard!$H$2:$H$603,Longboard!$F$2:F$603,"&gt;="&amp;A77,Longboard!$F$2:$F$603,"&lt;="&amp;A77)</f>
        <v>0</v>
      </c>
      <c r="F77" s="29">
        <f>COUNTIFS(Longboard!$F$2:$F$603,"&gt;="&amp;A77,Longboard!$F$2:$F$603,"&lt;="&amp;A77,Longboard!$I$2:$I$603,"&gt;="&amp;Longboard!$H$6)</f>
        <v>0</v>
      </c>
      <c r="G77">
        <f>COUNTIFS(Longboard!$F$2:$F$603,"&gt;="&amp;A77,Longboard!$F$2:$F$603,"&lt;="&amp;A77,Longboard!$H$2:$H$603,"&gt;="&amp;Longboard!$H$6)</f>
        <v>0</v>
      </c>
      <c r="H77">
        <f>COUNTIFS(Longboard!$F$2:$F$603,"&gt;="&amp;A77,Longboard!$F$2:$F$603,"&lt;="&amp;A77,Longboard!$C$2:$C$603,"="&amp;Longboard!$C$4)</f>
        <v>0</v>
      </c>
      <c r="I77">
        <f>COUNTIFS(Longboard!$F$2:$F$603,"&gt;="&amp;A77,Longboard!$F$2:$F$603,"&lt;="&amp;A77,Longboard!$C$2:$C$603,"="&amp;Longboard!$C$355)</f>
        <v>0</v>
      </c>
    </row>
    <row r="78" spans="1:9">
      <c r="A78" s="28">
        <v>43332</v>
      </c>
      <c r="B78" s="29">
        <f>COUNTIF(Longboard!$F$2:$F$603,A78:A215)</f>
        <v>0</v>
      </c>
      <c r="C78" s="6">
        <f>SUMIFS(Longboard!$I$2:$I$603,Longboard!$F$2:$F$603,"&gt;="&amp;A78,Longboard!$F$2:$F$603,"&lt;="&amp;A78)</f>
        <v>0</v>
      </c>
      <c r="D78">
        <f>SUMIFS(Longboard!$H$2:$H$603,Longboard!$F$2:F$603,"&gt;="&amp;A78,Longboard!$F$2:$F$603,"&lt;="&amp;A78)</f>
        <v>0</v>
      </c>
      <c r="F78" s="29">
        <f>COUNTIFS(Longboard!$F$2:$F$603,"&gt;="&amp;A78,Longboard!$F$2:$F$603,"&lt;="&amp;A78,Longboard!$I$2:$I$603,"&gt;="&amp;Longboard!$H$6)</f>
        <v>0</v>
      </c>
      <c r="G78">
        <f>COUNTIFS(Longboard!$F$2:$F$603,"&gt;="&amp;A78,Longboard!$F$2:$F$603,"&lt;="&amp;A78,Longboard!$H$2:$H$603,"&gt;="&amp;Longboard!$H$6)</f>
        <v>0</v>
      </c>
      <c r="H78">
        <f>COUNTIFS(Longboard!$F$2:$F$603,"&gt;="&amp;A78,Longboard!$F$2:$F$603,"&lt;="&amp;A78,Longboard!$C$2:$C$603,"="&amp;Longboard!$C$4)</f>
        <v>0</v>
      </c>
      <c r="I78">
        <f>COUNTIFS(Longboard!$F$2:$F$603,"&gt;="&amp;A78,Longboard!$F$2:$F$603,"&lt;="&amp;A78,Longboard!$C$2:$C$603,"="&amp;Longboard!$C$355)</f>
        <v>0</v>
      </c>
    </row>
    <row r="79" spans="1:9">
      <c r="A79" s="28">
        <v>43333</v>
      </c>
      <c r="B79" s="29">
        <f>COUNTIF(Longboard!$F$2:$F$603,A79:A216)</f>
        <v>0</v>
      </c>
      <c r="C79" s="6">
        <f>SUMIFS(Longboard!$I$2:$I$603,Longboard!$F$2:$F$603,"&gt;="&amp;A79,Longboard!$F$2:$F$603,"&lt;="&amp;A79)</f>
        <v>0</v>
      </c>
      <c r="D79">
        <f>SUMIFS(Longboard!$H$2:$H$603,Longboard!$F$2:F$603,"&gt;="&amp;A79,Longboard!$F$2:$F$603,"&lt;="&amp;A79)</f>
        <v>0</v>
      </c>
      <c r="F79" s="29">
        <f>COUNTIFS(Longboard!$F$2:$F$603,"&gt;="&amp;A79,Longboard!$F$2:$F$603,"&lt;="&amp;A79,Longboard!$I$2:$I$603,"&gt;="&amp;Longboard!$H$6)</f>
        <v>0</v>
      </c>
      <c r="G79">
        <f>COUNTIFS(Longboard!$F$2:$F$603,"&gt;="&amp;A79,Longboard!$F$2:$F$603,"&lt;="&amp;A79,Longboard!$H$2:$H$603,"&gt;="&amp;Longboard!$H$6)</f>
        <v>0</v>
      </c>
      <c r="H79">
        <f>COUNTIFS(Longboard!$F$2:$F$603,"&gt;="&amp;A79,Longboard!$F$2:$F$603,"&lt;="&amp;A79,Longboard!$C$2:$C$603,"="&amp;Longboard!$C$4)</f>
        <v>0</v>
      </c>
      <c r="I79">
        <f>COUNTIFS(Longboard!$F$2:$F$603,"&gt;="&amp;A79,Longboard!$F$2:$F$603,"&lt;="&amp;A79,Longboard!$C$2:$C$603,"="&amp;Longboard!$C$355)</f>
        <v>0</v>
      </c>
    </row>
    <row r="80" spans="1:9">
      <c r="A80" s="28">
        <v>43334</v>
      </c>
      <c r="B80" s="29">
        <f>COUNTIF(Longboard!$F$2:$F$603,A80:A217)</f>
        <v>0</v>
      </c>
      <c r="C80" s="6">
        <f>SUMIFS(Longboard!$I$2:$I$603,Longboard!$F$2:$F$603,"&gt;="&amp;A80,Longboard!$F$2:$F$603,"&lt;="&amp;A80)</f>
        <v>0</v>
      </c>
      <c r="D80">
        <f>SUMIFS(Longboard!$H$2:$H$603,Longboard!$F$2:F$603,"&gt;="&amp;A80,Longboard!$F$2:$F$603,"&lt;="&amp;A80)</f>
        <v>0</v>
      </c>
      <c r="F80" s="29">
        <f>COUNTIFS(Longboard!$F$2:$F$603,"&gt;="&amp;A80,Longboard!$F$2:$F$603,"&lt;="&amp;A80,Longboard!$I$2:$I$603,"&gt;="&amp;Longboard!$H$6)</f>
        <v>0</v>
      </c>
      <c r="G80">
        <f>COUNTIFS(Longboard!$F$2:$F$603,"&gt;="&amp;A80,Longboard!$F$2:$F$603,"&lt;="&amp;A80,Longboard!$H$2:$H$603,"&gt;="&amp;Longboard!$H$6)</f>
        <v>0</v>
      </c>
      <c r="H80">
        <f>COUNTIFS(Longboard!$F$2:$F$603,"&gt;="&amp;A80,Longboard!$F$2:$F$603,"&lt;="&amp;A80,Longboard!$C$2:$C$603,"="&amp;Longboard!$C$4)</f>
        <v>0</v>
      </c>
      <c r="I80">
        <f>COUNTIFS(Longboard!$F$2:$F$603,"&gt;="&amp;A80,Longboard!$F$2:$F$603,"&lt;="&amp;A80,Longboard!$C$2:$C$603,"="&amp;Longboard!$C$355)</f>
        <v>0</v>
      </c>
    </row>
    <row r="81" spans="1:9">
      <c r="A81" s="28">
        <v>43335</v>
      </c>
      <c r="B81" s="29">
        <f>COUNTIF(Longboard!$F$2:$F$603,A81:A218)</f>
        <v>0</v>
      </c>
      <c r="C81" s="6">
        <f>SUMIFS(Longboard!$I$2:$I$603,Longboard!$F$2:$F$603,"&gt;="&amp;A81,Longboard!$F$2:$F$603,"&lt;="&amp;A81)</f>
        <v>0</v>
      </c>
      <c r="D81">
        <f>SUMIFS(Longboard!$H$2:$H$603,Longboard!$F$2:F$603,"&gt;="&amp;A81,Longboard!$F$2:$F$603,"&lt;="&amp;A81)</f>
        <v>0</v>
      </c>
      <c r="F81" s="29">
        <f>COUNTIFS(Longboard!$F$2:$F$603,"&gt;="&amp;A81,Longboard!$F$2:$F$603,"&lt;="&amp;A81,Longboard!$I$2:$I$603,"&gt;="&amp;Longboard!$H$6)</f>
        <v>0</v>
      </c>
      <c r="G81">
        <f>COUNTIFS(Longboard!$F$2:$F$603,"&gt;="&amp;A81,Longboard!$F$2:$F$603,"&lt;="&amp;A81,Longboard!$H$2:$H$603,"&gt;="&amp;Longboard!$H$6)</f>
        <v>0</v>
      </c>
      <c r="H81">
        <f>COUNTIFS(Longboard!$F$2:$F$603,"&gt;="&amp;A81,Longboard!$F$2:$F$603,"&lt;="&amp;A81,Longboard!$C$2:$C$603,"="&amp;Longboard!$C$4)</f>
        <v>0</v>
      </c>
      <c r="I81">
        <f>COUNTIFS(Longboard!$F$2:$F$603,"&gt;="&amp;A81,Longboard!$F$2:$F$603,"&lt;="&amp;A81,Longboard!$C$2:$C$603,"="&amp;Longboard!$C$355)</f>
        <v>0</v>
      </c>
    </row>
    <row r="82" spans="1:9">
      <c r="A82" s="28">
        <v>43336</v>
      </c>
      <c r="B82" s="29">
        <f>COUNTIF(Longboard!$F$2:$F$603,A82:A219)</f>
        <v>0</v>
      </c>
      <c r="C82" s="6">
        <f>SUMIFS(Longboard!$I$2:$I$603,Longboard!$F$2:$F$603,"&gt;="&amp;A82,Longboard!$F$2:$F$603,"&lt;="&amp;A82)</f>
        <v>0</v>
      </c>
      <c r="D82">
        <f>SUMIFS(Longboard!$H$2:$H$603,Longboard!$F$2:F$603,"&gt;="&amp;A82,Longboard!$F$2:$F$603,"&lt;="&amp;A82)</f>
        <v>0</v>
      </c>
      <c r="F82" s="29">
        <f>COUNTIFS(Longboard!$F$2:$F$603,"&gt;="&amp;A82,Longboard!$F$2:$F$603,"&lt;="&amp;A82,Longboard!$I$2:$I$603,"&gt;="&amp;Longboard!$H$6)</f>
        <v>0</v>
      </c>
      <c r="G82">
        <f>COUNTIFS(Longboard!$F$2:$F$603,"&gt;="&amp;A82,Longboard!$F$2:$F$603,"&lt;="&amp;A82,Longboard!$H$2:$H$603,"&gt;="&amp;Longboard!$H$6)</f>
        <v>0</v>
      </c>
      <c r="H82">
        <f>COUNTIFS(Longboard!$F$2:$F$603,"&gt;="&amp;A82,Longboard!$F$2:$F$603,"&lt;="&amp;A82,Longboard!$C$2:$C$603,"="&amp;Longboard!$C$4)</f>
        <v>0</v>
      </c>
      <c r="I82">
        <f>COUNTIFS(Longboard!$F$2:$F$603,"&gt;="&amp;A82,Longboard!$F$2:$F$603,"&lt;="&amp;A82,Longboard!$C$2:$C$603,"="&amp;Longboard!$C$355)</f>
        <v>0</v>
      </c>
    </row>
    <row r="83" spans="1:9">
      <c r="A83" s="28">
        <v>43337</v>
      </c>
      <c r="B83" s="29">
        <f>COUNTIF(Longboard!$F$2:$F$603,A83:A220)</f>
        <v>0</v>
      </c>
      <c r="C83" s="6">
        <f>SUMIFS(Longboard!$I$2:$I$603,Longboard!$F$2:$F$603,"&gt;="&amp;A83,Longboard!$F$2:$F$603,"&lt;="&amp;A83)</f>
        <v>0</v>
      </c>
      <c r="D83">
        <f>SUMIFS(Longboard!$H$2:$H$603,Longboard!$F$2:F$603,"&gt;="&amp;A83,Longboard!$F$2:$F$603,"&lt;="&amp;A83)</f>
        <v>0</v>
      </c>
      <c r="F83" s="29">
        <f>COUNTIFS(Longboard!$F$2:$F$603,"&gt;="&amp;A83,Longboard!$F$2:$F$603,"&lt;="&amp;A83,Longboard!$I$2:$I$603,"&gt;="&amp;Longboard!$H$6)</f>
        <v>0</v>
      </c>
      <c r="G83">
        <f>COUNTIFS(Longboard!$F$2:$F$603,"&gt;="&amp;A83,Longboard!$F$2:$F$603,"&lt;="&amp;A83,Longboard!$H$2:$H$603,"&gt;="&amp;Longboard!$H$6)</f>
        <v>0</v>
      </c>
      <c r="H83">
        <f>COUNTIFS(Longboard!$F$2:$F$603,"&gt;="&amp;A83,Longboard!$F$2:$F$603,"&lt;="&amp;A83,Longboard!$C$2:$C$603,"="&amp;Longboard!$C$4)</f>
        <v>0</v>
      </c>
      <c r="I83">
        <f>COUNTIFS(Longboard!$F$2:$F$603,"&gt;="&amp;A83,Longboard!$F$2:$F$603,"&lt;="&amp;A83,Longboard!$C$2:$C$603,"="&amp;Longboard!$C$355)</f>
        <v>0</v>
      </c>
    </row>
    <row r="84" spans="1:9">
      <c r="A84" s="28">
        <v>43338</v>
      </c>
      <c r="B84" s="29">
        <f>COUNTIF(Longboard!$F$2:$F$603,A84:A221)</f>
        <v>0</v>
      </c>
      <c r="C84" s="6">
        <f>SUMIFS(Longboard!$I$2:$I$603,Longboard!$F$2:$F$603,"&gt;="&amp;A84,Longboard!$F$2:$F$603,"&lt;="&amp;A84)</f>
        <v>0</v>
      </c>
      <c r="D84">
        <f>SUMIFS(Longboard!$H$2:$H$603,Longboard!$F$2:F$603,"&gt;="&amp;A84,Longboard!$F$2:$F$603,"&lt;="&amp;A84)</f>
        <v>0</v>
      </c>
      <c r="F84" s="29">
        <f>COUNTIFS(Longboard!$F$2:$F$603,"&gt;="&amp;A84,Longboard!$F$2:$F$603,"&lt;="&amp;A84,Longboard!$I$2:$I$603,"&gt;="&amp;Longboard!$H$6)</f>
        <v>0</v>
      </c>
      <c r="G84">
        <f>COUNTIFS(Longboard!$F$2:$F$603,"&gt;="&amp;A84,Longboard!$F$2:$F$603,"&lt;="&amp;A84,Longboard!$H$2:$H$603,"&gt;="&amp;Longboard!$H$6)</f>
        <v>0</v>
      </c>
      <c r="H84">
        <f>COUNTIFS(Longboard!$F$2:$F$603,"&gt;="&amp;A84,Longboard!$F$2:$F$603,"&lt;="&amp;A84,Longboard!$C$2:$C$603,"="&amp;Longboard!$C$4)</f>
        <v>0</v>
      </c>
      <c r="I84">
        <f>COUNTIFS(Longboard!$F$2:$F$603,"&gt;="&amp;A84,Longboard!$F$2:$F$603,"&lt;="&amp;A84,Longboard!$C$2:$C$603,"="&amp;Longboard!$C$355)</f>
        <v>0</v>
      </c>
    </row>
    <row r="85" spans="1:9">
      <c r="A85" s="28">
        <v>43339</v>
      </c>
      <c r="B85" s="29">
        <f>COUNTIF(Longboard!$F$2:$F$603,A85:A222)</f>
        <v>0</v>
      </c>
      <c r="C85" s="6">
        <f>SUMIFS(Longboard!$I$2:$I$603,Longboard!$F$2:$F$603,"&gt;="&amp;A85,Longboard!$F$2:$F$603,"&lt;="&amp;A85)</f>
        <v>0</v>
      </c>
      <c r="D85">
        <f>SUMIFS(Longboard!$H$2:$H$603,Longboard!$F$2:F$603,"&gt;="&amp;A85,Longboard!$F$2:$F$603,"&lt;="&amp;A85)</f>
        <v>0</v>
      </c>
      <c r="F85" s="29">
        <f>COUNTIFS(Longboard!$F$2:$F$603,"&gt;="&amp;A85,Longboard!$F$2:$F$603,"&lt;="&amp;A85,Longboard!$I$2:$I$603,"&gt;="&amp;Longboard!$H$6)</f>
        <v>0</v>
      </c>
      <c r="G85">
        <f>COUNTIFS(Longboard!$F$2:$F$603,"&gt;="&amp;A85,Longboard!$F$2:$F$603,"&lt;="&amp;A85,Longboard!$H$2:$H$603,"&gt;="&amp;Longboard!$H$6)</f>
        <v>0</v>
      </c>
      <c r="H85">
        <f>COUNTIFS(Longboard!$F$2:$F$603,"&gt;="&amp;A85,Longboard!$F$2:$F$603,"&lt;="&amp;A85,Longboard!$C$2:$C$603,"="&amp;Longboard!$C$4)</f>
        <v>0</v>
      </c>
      <c r="I85">
        <f>COUNTIFS(Longboard!$F$2:$F$603,"&gt;="&amp;A85,Longboard!$F$2:$F$603,"&lt;="&amp;A85,Longboard!$C$2:$C$603,"="&amp;Longboard!$C$355)</f>
        <v>0</v>
      </c>
    </row>
    <row r="86" spans="1:9">
      <c r="A86" s="28">
        <v>43340</v>
      </c>
      <c r="B86" s="29">
        <f>COUNTIF(Longboard!$F$2:$F$603,A86:A223)</f>
        <v>0</v>
      </c>
      <c r="C86" s="6">
        <f>SUMIFS(Longboard!$I$2:$I$603,Longboard!$F$2:$F$603,"&gt;="&amp;A86,Longboard!$F$2:$F$603,"&lt;="&amp;A86)</f>
        <v>0</v>
      </c>
      <c r="D86">
        <f>SUMIFS(Longboard!$H$2:$H$603,Longboard!$F$2:F$603,"&gt;="&amp;A86,Longboard!$F$2:$F$603,"&lt;="&amp;A86)</f>
        <v>0</v>
      </c>
      <c r="F86" s="29">
        <f>COUNTIFS(Longboard!$F$2:$F$603,"&gt;="&amp;A86,Longboard!$F$2:$F$603,"&lt;="&amp;A86,Longboard!$I$2:$I$603,"&gt;="&amp;Longboard!$H$6)</f>
        <v>0</v>
      </c>
      <c r="G86">
        <f>COUNTIFS(Longboard!$F$2:$F$603,"&gt;="&amp;A86,Longboard!$F$2:$F$603,"&lt;="&amp;A86,Longboard!$H$2:$H$603,"&gt;="&amp;Longboard!$H$6)</f>
        <v>0</v>
      </c>
      <c r="H86">
        <f>COUNTIFS(Longboard!$F$2:$F$603,"&gt;="&amp;A86,Longboard!$F$2:$F$603,"&lt;="&amp;A86,Longboard!$C$2:$C$603,"="&amp;Longboard!$C$4)</f>
        <v>0</v>
      </c>
      <c r="I86">
        <f>COUNTIFS(Longboard!$F$2:$F$603,"&gt;="&amp;A86,Longboard!$F$2:$F$603,"&lt;="&amp;A86,Longboard!$C$2:$C$603,"="&amp;Longboard!$C$355)</f>
        <v>0</v>
      </c>
    </row>
    <row r="87" spans="1:9">
      <c r="A87" s="28">
        <v>43341</v>
      </c>
      <c r="B87" s="29">
        <f>COUNTIF(Longboard!$F$2:$F$603,A87:A224)</f>
        <v>0</v>
      </c>
      <c r="C87" s="6">
        <f>SUMIFS(Longboard!$I$2:$I$603,Longboard!$F$2:$F$603,"&gt;="&amp;A87,Longboard!$F$2:$F$603,"&lt;="&amp;A87)</f>
        <v>0</v>
      </c>
      <c r="D87">
        <f>SUMIFS(Longboard!$H$2:$H$603,Longboard!$F$2:F$603,"&gt;="&amp;A87,Longboard!$F$2:$F$603,"&lt;="&amp;A87)</f>
        <v>0</v>
      </c>
      <c r="F87" s="29">
        <f>COUNTIFS(Longboard!$F$2:$F$603,"&gt;="&amp;A87,Longboard!$F$2:$F$603,"&lt;="&amp;A87,Longboard!$I$2:$I$603,"&gt;="&amp;Longboard!$H$6)</f>
        <v>0</v>
      </c>
      <c r="G87">
        <f>COUNTIFS(Longboard!$F$2:$F$603,"&gt;="&amp;A87,Longboard!$F$2:$F$603,"&lt;="&amp;A87,Longboard!$H$2:$H$603,"&gt;="&amp;Longboard!$H$6)</f>
        <v>0</v>
      </c>
      <c r="H87">
        <f>COUNTIFS(Longboard!$F$2:$F$603,"&gt;="&amp;A87,Longboard!$F$2:$F$603,"&lt;="&amp;A87,Longboard!$C$2:$C$603,"="&amp;Longboard!$C$4)</f>
        <v>0</v>
      </c>
      <c r="I87">
        <f>COUNTIFS(Longboard!$F$2:$F$603,"&gt;="&amp;A87,Longboard!$F$2:$F$603,"&lt;="&amp;A87,Longboard!$C$2:$C$603,"="&amp;Longboard!$C$355)</f>
        <v>0</v>
      </c>
    </row>
    <row r="88" spans="1:9">
      <c r="A88" s="28">
        <v>43342</v>
      </c>
      <c r="B88" s="29">
        <f>COUNTIF(Longboard!$F$2:$F$603,A88:A225)</f>
        <v>0</v>
      </c>
      <c r="C88" s="6">
        <f>SUMIFS(Longboard!$I$2:$I$603,Longboard!$F$2:$F$603,"&gt;="&amp;A88,Longboard!$F$2:$F$603,"&lt;="&amp;A88)</f>
        <v>0</v>
      </c>
      <c r="D88">
        <f>SUMIFS(Longboard!$H$2:$H$603,Longboard!$F$2:F$603,"&gt;="&amp;A88,Longboard!$F$2:$F$603,"&lt;="&amp;A88)</f>
        <v>0</v>
      </c>
      <c r="F88" s="29">
        <f>COUNTIFS(Longboard!$F$2:$F$603,"&gt;="&amp;A88,Longboard!$F$2:$F$603,"&lt;="&amp;A88,Longboard!$I$2:$I$603,"&gt;="&amp;Longboard!$H$6)</f>
        <v>0</v>
      </c>
      <c r="G88">
        <f>COUNTIFS(Longboard!$F$2:$F$603,"&gt;="&amp;A88,Longboard!$F$2:$F$603,"&lt;="&amp;A88,Longboard!$H$2:$H$603,"&gt;="&amp;Longboard!$H$6)</f>
        <v>0</v>
      </c>
      <c r="H88">
        <f>COUNTIFS(Longboard!$F$2:$F$603,"&gt;="&amp;A88,Longboard!$F$2:$F$603,"&lt;="&amp;A88,Longboard!$C$2:$C$603,"="&amp;Longboard!$C$4)</f>
        <v>0</v>
      </c>
      <c r="I88">
        <f>COUNTIFS(Longboard!$F$2:$F$603,"&gt;="&amp;A88,Longboard!$F$2:$F$603,"&lt;="&amp;A88,Longboard!$C$2:$C$603,"="&amp;Longboard!$C$355)</f>
        <v>0</v>
      </c>
    </row>
    <row r="89" spans="1:9">
      <c r="A89" s="28">
        <v>43343</v>
      </c>
      <c r="B89" s="29">
        <f>COUNTIF(Longboard!$F$2:$F$603,A89:A226)</f>
        <v>0</v>
      </c>
      <c r="C89" s="6">
        <f>SUMIFS(Longboard!$I$2:$I$603,Longboard!$F$2:$F$603,"&gt;="&amp;A89,Longboard!$F$2:$F$603,"&lt;="&amp;A89)</f>
        <v>0</v>
      </c>
      <c r="D89">
        <f>SUMIFS(Longboard!$H$2:$H$603,Longboard!$F$2:F$603,"&gt;="&amp;A89,Longboard!$F$2:$F$603,"&lt;="&amp;A89)</f>
        <v>0</v>
      </c>
      <c r="F89" s="29">
        <f>COUNTIFS(Longboard!$F$2:$F$603,"&gt;="&amp;A89,Longboard!$F$2:$F$603,"&lt;="&amp;A89,Longboard!$I$2:$I$603,"&gt;="&amp;Longboard!$H$6)</f>
        <v>0</v>
      </c>
      <c r="G89">
        <f>COUNTIFS(Longboard!$F$2:$F$603,"&gt;="&amp;A89,Longboard!$F$2:$F$603,"&lt;="&amp;A89,Longboard!$H$2:$H$603,"&gt;="&amp;Longboard!$H$6)</f>
        <v>0</v>
      </c>
      <c r="H89">
        <f>COUNTIFS(Longboard!$F$2:$F$603,"&gt;="&amp;A89,Longboard!$F$2:$F$603,"&lt;="&amp;A89,Longboard!$C$2:$C$603,"="&amp;Longboard!$C$4)</f>
        <v>0</v>
      </c>
      <c r="I89">
        <f>COUNTIFS(Longboard!$F$2:$F$603,"&gt;="&amp;A89,Longboard!$F$2:$F$603,"&lt;="&amp;A89,Longboard!$C$2:$C$603,"="&amp;Longboard!$C$355)</f>
        <v>0</v>
      </c>
    </row>
    <row r="90" spans="1:9">
      <c r="A90" s="28">
        <v>43344</v>
      </c>
      <c r="B90" s="29">
        <f>COUNTIF(Longboard!$F$2:$F$603,A90:A227)</f>
        <v>0</v>
      </c>
      <c r="C90" s="6">
        <f>SUMIFS(Longboard!$I$2:$I$603,Longboard!$F$2:$F$603,"&gt;="&amp;A90,Longboard!$F$2:$F$603,"&lt;="&amp;A90)</f>
        <v>0</v>
      </c>
      <c r="D90">
        <f>SUMIFS(Longboard!$H$2:$H$603,Longboard!$F$2:F$603,"&gt;="&amp;A90,Longboard!$F$2:$F$603,"&lt;="&amp;A90)</f>
        <v>0</v>
      </c>
      <c r="F90" s="29">
        <f>COUNTIFS(Longboard!$F$2:$F$603,"&gt;="&amp;A90,Longboard!$F$2:$F$603,"&lt;="&amp;A90,Longboard!$I$2:$I$603,"&gt;="&amp;Longboard!$H$6)</f>
        <v>0</v>
      </c>
      <c r="G90">
        <f>COUNTIFS(Longboard!$F$2:$F$603,"&gt;="&amp;A90,Longboard!$F$2:$F$603,"&lt;="&amp;A90,Longboard!$H$2:$H$603,"&gt;="&amp;Longboard!$H$6)</f>
        <v>0</v>
      </c>
      <c r="H90">
        <f>COUNTIFS(Longboard!$F$2:$F$603,"&gt;="&amp;A90,Longboard!$F$2:$F$603,"&lt;="&amp;A90,Longboard!$C$2:$C$603,"="&amp;Longboard!$C$4)</f>
        <v>0</v>
      </c>
      <c r="I90">
        <f>COUNTIFS(Longboard!$F$2:$F$603,"&gt;="&amp;A90,Longboard!$F$2:$F$603,"&lt;="&amp;A90,Longboard!$C$2:$C$603,"="&amp;Longboard!$C$355)</f>
        <v>0</v>
      </c>
    </row>
    <row r="91" spans="1:9">
      <c r="A91" s="28">
        <v>43345</v>
      </c>
      <c r="B91" s="29">
        <f>COUNTIF(Longboard!$F$2:$F$603,A91:A228)</f>
        <v>0</v>
      </c>
      <c r="C91" s="6">
        <f>SUMIFS(Longboard!$I$2:$I$603,Longboard!$F$2:$F$603,"&gt;="&amp;A91,Longboard!$F$2:$F$603,"&lt;="&amp;A91)</f>
        <v>0</v>
      </c>
      <c r="D91">
        <f>SUMIFS(Longboard!$H$2:$H$603,Longboard!$F$2:F$603,"&gt;="&amp;A91,Longboard!$F$2:$F$603,"&lt;="&amp;A91)</f>
        <v>0</v>
      </c>
      <c r="F91" s="29">
        <f>COUNTIFS(Longboard!$F$2:$F$603,"&gt;="&amp;A91,Longboard!$F$2:$F$603,"&lt;="&amp;A91,Longboard!$I$2:$I$603,"&gt;="&amp;Longboard!$H$6)</f>
        <v>0</v>
      </c>
      <c r="G91">
        <f>COUNTIFS(Longboard!$F$2:$F$603,"&gt;="&amp;A91,Longboard!$F$2:$F$603,"&lt;="&amp;A91,Longboard!$H$2:$H$603,"&gt;="&amp;Longboard!$H$6)</f>
        <v>0</v>
      </c>
      <c r="H91">
        <f>COUNTIFS(Longboard!$F$2:$F$603,"&gt;="&amp;A91,Longboard!$F$2:$F$603,"&lt;="&amp;A91,Longboard!$C$2:$C$603,"="&amp;Longboard!$C$4)</f>
        <v>0</v>
      </c>
      <c r="I91">
        <f>COUNTIFS(Longboard!$F$2:$F$603,"&gt;="&amp;A91,Longboard!$F$2:$F$603,"&lt;="&amp;A91,Longboard!$C$2:$C$603,"="&amp;Longboard!$C$355)</f>
        <v>0</v>
      </c>
    </row>
    <row r="92" spans="1:9">
      <c r="A92" s="28">
        <v>43346</v>
      </c>
      <c r="B92" s="29">
        <f>COUNTIF(Longboard!$F$2:$F$603,A92:A229)</f>
        <v>0</v>
      </c>
      <c r="C92" s="6">
        <f>SUMIFS(Longboard!$I$2:$I$603,Longboard!$F$2:$F$603,"&gt;="&amp;A92,Longboard!$F$2:$F$603,"&lt;="&amp;A92)</f>
        <v>0</v>
      </c>
      <c r="D92">
        <f>SUMIFS(Longboard!$H$2:$H$603,Longboard!$F$2:F$603,"&gt;="&amp;A92,Longboard!$F$2:$F$603,"&lt;="&amp;A92)</f>
        <v>0</v>
      </c>
      <c r="F92" s="29">
        <f>COUNTIFS(Longboard!$F$2:$F$603,"&gt;="&amp;A92,Longboard!$F$2:$F$603,"&lt;="&amp;A92,Longboard!$I$2:$I$603,"&gt;="&amp;Longboard!$H$6)</f>
        <v>0</v>
      </c>
      <c r="G92">
        <f>COUNTIFS(Longboard!$F$2:$F$603,"&gt;="&amp;A92,Longboard!$F$2:$F$603,"&lt;="&amp;A92,Longboard!$H$2:$H$603,"&gt;="&amp;Longboard!$H$6)</f>
        <v>0</v>
      </c>
      <c r="H92">
        <f>COUNTIFS(Longboard!$F$2:$F$603,"&gt;="&amp;A92,Longboard!$F$2:$F$603,"&lt;="&amp;A92,Longboard!$C$2:$C$603,"="&amp;Longboard!$C$4)</f>
        <v>0</v>
      </c>
      <c r="I92">
        <f>COUNTIFS(Longboard!$F$2:$F$603,"&gt;="&amp;A92,Longboard!$F$2:$F$603,"&lt;="&amp;A92,Longboard!$C$2:$C$603,"="&amp;Longboard!$C$355)</f>
        <v>0</v>
      </c>
    </row>
    <row r="93" spans="1:9">
      <c r="A93" s="28">
        <v>43347</v>
      </c>
      <c r="B93" s="29">
        <f>COUNTIF(Longboard!$F$2:$F$603,A93:A230)</f>
        <v>0</v>
      </c>
      <c r="C93" s="6">
        <f>SUMIFS(Longboard!$I$2:$I$603,Longboard!$F$2:$F$603,"&gt;="&amp;A93,Longboard!$F$2:$F$603,"&lt;="&amp;A93)</f>
        <v>0</v>
      </c>
      <c r="D93">
        <f>SUMIFS(Longboard!$H$2:$H$603,Longboard!$F$2:F$603,"&gt;="&amp;A93,Longboard!$F$2:$F$603,"&lt;="&amp;A93)</f>
        <v>0</v>
      </c>
      <c r="F93" s="29">
        <f>COUNTIFS(Longboard!$F$2:$F$603,"&gt;="&amp;A93,Longboard!$F$2:$F$603,"&lt;="&amp;A93,Longboard!$I$2:$I$603,"&gt;="&amp;Longboard!$H$6)</f>
        <v>0</v>
      </c>
      <c r="G93">
        <f>COUNTIFS(Longboard!$F$2:$F$603,"&gt;="&amp;A93,Longboard!$F$2:$F$603,"&lt;="&amp;A93,Longboard!$H$2:$H$603,"&gt;="&amp;Longboard!$H$6)</f>
        <v>0</v>
      </c>
      <c r="H93">
        <f>COUNTIFS(Longboard!$F$2:$F$603,"&gt;="&amp;A93,Longboard!$F$2:$F$603,"&lt;="&amp;A93,Longboard!$C$2:$C$603,"="&amp;Longboard!$C$4)</f>
        <v>0</v>
      </c>
      <c r="I93">
        <f>COUNTIFS(Longboard!$F$2:$F$603,"&gt;="&amp;A93,Longboard!$F$2:$F$603,"&lt;="&amp;A93,Longboard!$C$2:$C$603,"="&amp;Longboard!$C$355)</f>
        <v>0</v>
      </c>
    </row>
    <row r="94" spans="1:9">
      <c r="A94" s="28">
        <v>43348</v>
      </c>
      <c r="B94" s="29">
        <f>COUNTIF(Longboard!$F$2:$F$603,A94:A231)</f>
        <v>0</v>
      </c>
      <c r="C94" s="6">
        <f>SUMIFS(Longboard!$I$2:$I$603,Longboard!$F$2:$F$603,"&gt;="&amp;A94,Longboard!$F$2:$F$603,"&lt;="&amp;A94)</f>
        <v>0</v>
      </c>
      <c r="D94">
        <f>SUMIFS(Longboard!$H$2:$H$603,Longboard!$F$2:F$603,"&gt;="&amp;A94,Longboard!$F$2:$F$603,"&lt;="&amp;A94)</f>
        <v>0</v>
      </c>
      <c r="F94" s="29">
        <f>COUNTIFS(Longboard!$F$2:$F$603,"&gt;="&amp;A94,Longboard!$F$2:$F$603,"&lt;="&amp;A94,Longboard!$I$2:$I$603,"&gt;="&amp;Longboard!$H$6)</f>
        <v>0</v>
      </c>
      <c r="G94">
        <f>COUNTIFS(Longboard!$F$2:$F$603,"&gt;="&amp;A94,Longboard!$F$2:$F$603,"&lt;="&amp;A94,Longboard!$H$2:$H$603,"&gt;="&amp;Longboard!$H$6)</f>
        <v>0</v>
      </c>
      <c r="H94">
        <f>COUNTIFS(Longboard!$F$2:$F$603,"&gt;="&amp;A94,Longboard!$F$2:$F$603,"&lt;="&amp;A94,Longboard!$C$2:$C$603,"="&amp;Longboard!$C$4)</f>
        <v>0</v>
      </c>
      <c r="I94">
        <f>COUNTIFS(Longboard!$F$2:$F$603,"&gt;="&amp;A94,Longboard!$F$2:$F$603,"&lt;="&amp;A94,Longboard!$C$2:$C$603,"="&amp;Longboard!$C$355)</f>
        <v>0</v>
      </c>
    </row>
    <row r="95" spans="1:9">
      <c r="A95" s="28">
        <v>43349</v>
      </c>
      <c r="B95" s="29">
        <f>COUNTIF(Longboard!$F$2:$F$603,A95:A232)</f>
        <v>0</v>
      </c>
      <c r="C95" s="6">
        <f>SUMIFS(Longboard!$I$2:$I$603,Longboard!$F$2:$F$603,"&gt;="&amp;A95,Longboard!$F$2:$F$603,"&lt;="&amp;A95)</f>
        <v>0</v>
      </c>
      <c r="D95">
        <f>SUMIFS(Longboard!$H$2:$H$603,Longboard!$F$2:F$603,"&gt;="&amp;A95,Longboard!$F$2:$F$603,"&lt;="&amp;A95)</f>
        <v>0</v>
      </c>
      <c r="F95" s="29">
        <f>COUNTIFS(Longboard!$F$2:$F$603,"&gt;="&amp;A95,Longboard!$F$2:$F$603,"&lt;="&amp;A95,Longboard!$I$2:$I$603,"&gt;="&amp;Longboard!$H$6)</f>
        <v>0</v>
      </c>
      <c r="G95">
        <f>COUNTIFS(Longboard!$F$2:$F$603,"&gt;="&amp;A95,Longboard!$F$2:$F$603,"&lt;="&amp;A95,Longboard!$H$2:$H$603,"&gt;="&amp;Longboard!$H$6)</f>
        <v>0</v>
      </c>
      <c r="H95">
        <f>COUNTIFS(Longboard!$F$2:$F$603,"&gt;="&amp;A95,Longboard!$F$2:$F$603,"&lt;="&amp;A95,Longboard!$C$2:$C$603,"="&amp;Longboard!$C$4)</f>
        <v>0</v>
      </c>
      <c r="I95">
        <f>COUNTIFS(Longboard!$F$2:$F$603,"&gt;="&amp;A95,Longboard!$F$2:$F$603,"&lt;="&amp;A95,Longboard!$C$2:$C$603,"="&amp;Longboard!$C$355)</f>
        <v>0</v>
      </c>
    </row>
    <row r="96" spans="1:9">
      <c r="A96" s="28">
        <v>43350</v>
      </c>
      <c r="B96" s="29">
        <f>COUNTIF(Longboard!$F$2:$F$603,A96:A233)</f>
        <v>0</v>
      </c>
      <c r="C96" s="6">
        <f>SUMIFS(Longboard!$I$2:$I$603,Longboard!$F$2:$F$603,"&gt;="&amp;A96,Longboard!$F$2:$F$603,"&lt;="&amp;A96)</f>
        <v>0</v>
      </c>
      <c r="D96">
        <f>SUMIFS(Longboard!$H$2:$H$603,Longboard!$F$2:F$603,"&gt;="&amp;A96,Longboard!$F$2:$F$603,"&lt;="&amp;A96)</f>
        <v>0</v>
      </c>
      <c r="F96" s="29">
        <f>COUNTIFS(Longboard!$F$2:$F$603,"&gt;="&amp;A96,Longboard!$F$2:$F$603,"&lt;="&amp;A96,Longboard!$I$2:$I$603,"&gt;="&amp;Longboard!$H$6)</f>
        <v>0</v>
      </c>
      <c r="G96">
        <f>COUNTIFS(Longboard!$F$2:$F$603,"&gt;="&amp;A96,Longboard!$F$2:$F$603,"&lt;="&amp;A96,Longboard!$H$2:$H$603,"&gt;="&amp;Longboard!$H$6)</f>
        <v>0</v>
      </c>
      <c r="H96">
        <f>COUNTIFS(Longboard!$F$2:$F$603,"&gt;="&amp;A96,Longboard!$F$2:$F$603,"&lt;="&amp;A96,Longboard!$C$2:$C$603,"="&amp;Longboard!$C$4)</f>
        <v>0</v>
      </c>
      <c r="I96">
        <f>COUNTIFS(Longboard!$F$2:$F$603,"&gt;="&amp;A96,Longboard!$F$2:$F$603,"&lt;="&amp;A96,Longboard!$C$2:$C$603,"="&amp;Longboard!$C$355)</f>
        <v>0</v>
      </c>
    </row>
    <row r="97" spans="1:9">
      <c r="A97" s="28">
        <v>43351</v>
      </c>
      <c r="B97" s="29">
        <f>COUNTIF(Longboard!$F$2:$F$603,A97:A234)</f>
        <v>0</v>
      </c>
      <c r="C97" s="6">
        <f>SUMIFS(Longboard!$I$2:$I$603,Longboard!$F$2:$F$603,"&gt;="&amp;A97,Longboard!$F$2:$F$603,"&lt;="&amp;A97)</f>
        <v>0</v>
      </c>
      <c r="D97">
        <f>SUMIFS(Longboard!$H$2:$H$603,Longboard!$F$2:F$603,"&gt;="&amp;A97,Longboard!$F$2:$F$603,"&lt;="&amp;A97)</f>
        <v>0</v>
      </c>
      <c r="F97" s="29">
        <f>COUNTIFS(Longboard!$F$2:$F$603,"&gt;="&amp;A97,Longboard!$F$2:$F$603,"&lt;="&amp;A97,Longboard!$I$2:$I$603,"&gt;="&amp;Longboard!$H$6)</f>
        <v>0</v>
      </c>
      <c r="G97">
        <f>COUNTIFS(Longboard!$F$2:$F$603,"&gt;="&amp;A97,Longboard!$F$2:$F$603,"&lt;="&amp;A97,Longboard!$H$2:$H$603,"&gt;="&amp;Longboard!$H$6)</f>
        <v>0</v>
      </c>
      <c r="H97">
        <f>COUNTIFS(Longboard!$F$2:$F$603,"&gt;="&amp;A97,Longboard!$F$2:$F$603,"&lt;="&amp;A97,Longboard!$C$2:$C$603,"="&amp;Longboard!$C$4)</f>
        <v>0</v>
      </c>
      <c r="I97">
        <f>COUNTIFS(Longboard!$F$2:$F$603,"&gt;="&amp;A97,Longboard!$F$2:$F$603,"&lt;="&amp;A97,Longboard!$C$2:$C$603,"="&amp;Longboard!$C$355)</f>
        <v>0</v>
      </c>
    </row>
    <row r="98" spans="1:9">
      <c r="A98" s="28">
        <v>43352</v>
      </c>
      <c r="B98" s="29">
        <f>COUNTIF(Longboard!$F$2:$F$603,A98:A235)</f>
        <v>0</v>
      </c>
      <c r="C98" s="6">
        <f>SUMIFS(Longboard!$I$2:$I$603,Longboard!$F$2:$F$603,"&gt;="&amp;A98,Longboard!$F$2:$F$603,"&lt;="&amp;A98)</f>
        <v>0</v>
      </c>
      <c r="D98">
        <f>SUMIFS(Longboard!$H$2:$H$603,Longboard!$F$2:F$603,"&gt;="&amp;A98,Longboard!$F$2:$F$603,"&lt;="&amp;A98)</f>
        <v>0</v>
      </c>
      <c r="F98" s="29">
        <f>COUNTIFS(Longboard!$F$2:$F$603,"&gt;="&amp;A98,Longboard!$F$2:$F$603,"&lt;="&amp;A98,Longboard!$I$2:$I$603,"&gt;="&amp;Longboard!$H$6)</f>
        <v>0</v>
      </c>
      <c r="G98">
        <f>COUNTIFS(Longboard!$F$2:$F$603,"&gt;="&amp;A98,Longboard!$F$2:$F$603,"&lt;="&amp;A98,Longboard!$H$2:$H$603,"&gt;="&amp;Longboard!$H$6)</f>
        <v>0</v>
      </c>
      <c r="H98">
        <f>COUNTIFS(Longboard!$F$2:$F$603,"&gt;="&amp;A98,Longboard!$F$2:$F$603,"&lt;="&amp;A98,Longboard!$C$2:$C$603,"="&amp;Longboard!$C$4)</f>
        <v>0</v>
      </c>
      <c r="I98">
        <f>COUNTIFS(Longboard!$F$2:$F$603,"&gt;="&amp;A98,Longboard!$F$2:$F$603,"&lt;="&amp;A98,Longboard!$C$2:$C$603,"="&amp;Longboard!$C$355)</f>
        <v>0</v>
      </c>
    </row>
    <row r="99" spans="1:9">
      <c r="A99" s="28">
        <v>43353</v>
      </c>
      <c r="B99" s="29">
        <f>COUNTIF(Longboard!$F$2:$F$603,A99:A236)</f>
        <v>0</v>
      </c>
      <c r="C99" s="6">
        <f>SUMIFS(Longboard!$I$2:$I$603,Longboard!$F$2:$F$603,"&gt;="&amp;A99,Longboard!$F$2:$F$603,"&lt;="&amp;A99)</f>
        <v>0</v>
      </c>
      <c r="D99">
        <f>SUMIFS(Longboard!$H$2:$H$603,Longboard!$F$2:F$603,"&gt;="&amp;A99,Longboard!$F$2:$F$603,"&lt;="&amp;A99)</f>
        <v>0</v>
      </c>
      <c r="F99" s="29">
        <f>COUNTIFS(Longboard!$F$2:$F$603,"&gt;="&amp;A99,Longboard!$F$2:$F$603,"&lt;="&amp;A99,Longboard!$I$2:$I$603,"&gt;="&amp;Longboard!$H$6)</f>
        <v>0</v>
      </c>
      <c r="G99">
        <f>COUNTIFS(Longboard!$F$2:$F$603,"&gt;="&amp;A99,Longboard!$F$2:$F$603,"&lt;="&amp;A99,Longboard!$H$2:$H$603,"&gt;="&amp;Longboard!$H$6)</f>
        <v>0</v>
      </c>
      <c r="H99">
        <f>COUNTIFS(Longboard!$F$2:$F$603,"&gt;="&amp;A99,Longboard!$F$2:$F$603,"&lt;="&amp;A99,Longboard!$C$2:$C$603,"="&amp;Longboard!$C$4)</f>
        <v>0</v>
      </c>
      <c r="I99">
        <f>COUNTIFS(Longboard!$F$2:$F$603,"&gt;="&amp;A99,Longboard!$F$2:$F$603,"&lt;="&amp;A99,Longboard!$C$2:$C$603,"="&amp;Longboard!$C$355)</f>
        <v>0</v>
      </c>
    </row>
    <row r="100" spans="1:9">
      <c r="A100" s="28">
        <v>43354</v>
      </c>
      <c r="B100" s="29">
        <f>COUNTIF(Longboard!$F$2:$F$603,A100:A237)</f>
        <v>0</v>
      </c>
      <c r="C100" s="6">
        <f>SUMIFS(Longboard!$I$2:$I$603,Longboard!$F$2:$F$603,"&gt;="&amp;A100,Longboard!$F$2:$F$603,"&lt;="&amp;A100)</f>
        <v>0</v>
      </c>
      <c r="D100">
        <f>SUMIFS(Longboard!$H$2:$H$603,Longboard!$F$2:F$603,"&gt;="&amp;A100,Longboard!$F$2:$F$603,"&lt;="&amp;A100)</f>
        <v>0</v>
      </c>
      <c r="F100" s="29">
        <f>COUNTIFS(Longboard!$F$2:$F$603,"&gt;="&amp;A100,Longboard!$F$2:$F$603,"&lt;="&amp;A100,Longboard!$I$2:$I$603,"&gt;="&amp;Longboard!$H$6)</f>
        <v>0</v>
      </c>
      <c r="G100">
        <f>COUNTIFS(Longboard!$F$2:$F$603,"&gt;="&amp;A100,Longboard!$F$2:$F$603,"&lt;="&amp;A100,Longboard!$H$2:$H$603,"&gt;="&amp;Longboard!$H$6)</f>
        <v>0</v>
      </c>
      <c r="H100">
        <f>COUNTIFS(Longboard!$F$2:$F$603,"&gt;="&amp;A100,Longboard!$F$2:$F$603,"&lt;="&amp;A100,Longboard!$C$2:$C$603,"="&amp;Longboard!$C$4)</f>
        <v>0</v>
      </c>
      <c r="I100">
        <f>COUNTIFS(Longboard!$F$2:$F$603,"&gt;="&amp;A100,Longboard!$F$2:$F$603,"&lt;="&amp;A100,Longboard!$C$2:$C$603,"="&amp;Longboard!$C$355)</f>
        <v>0</v>
      </c>
    </row>
    <row r="101" spans="1:9">
      <c r="A101" s="28">
        <v>43355</v>
      </c>
      <c r="B101" s="29">
        <f>COUNTIF(Longboard!$F$2:$F$603,A101:A238)</f>
        <v>0</v>
      </c>
      <c r="C101" s="6">
        <f>SUMIFS(Longboard!$I$2:$I$603,Longboard!$F$2:$F$603,"&gt;="&amp;A101,Longboard!$F$2:$F$603,"&lt;="&amp;A101)</f>
        <v>0</v>
      </c>
      <c r="D101">
        <f>SUMIFS(Longboard!$H$2:$H$603,Longboard!$F$2:F$603,"&gt;="&amp;A101,Longboard!$F$2:$F$603,"&lt;="&amp;A101)</f>
        <v>0</v>
      </c>
      <c r="F101" s="29">
        <f>COUNTIFS(Longboard!$F$2:$F$603,"&gt;="&amp;A101,Longboard!$F$2:$F$603,"&lt;="&amp;A101,Longboard!$I$2:$I$603,"&gt;="&amp;Longboard!$H$6)</f>
        <v>0</v>
      </c>
      <c r="G101">
        <f>COUNTIFS(Longboard!$F$2:$F$603,"&gt;="&amp;A101,Longboard!$F$2:$F$603,"&lt;="&amp;A101,Longboard!$H$2:$H$603,"&gt;="&amp;Longboard!$H$6)</f>
        <v>0</v>
      </c>
      <c r="H101">
        <f>COUNTIFS(Longboard!$F$2:$F$603,"&gt;="&amp;A101,Longboard!$F$2:$F$603,"&lt;="&amp;A101,Longboard!$C$2:$C$603,"="&amp;Longboard!$C$4)</f>
        <v>0</v>
      </c>
      <c r="I101">
        <f>COUNTIFS(Longboard!$F$2:$F$603,"&gt;="&amp;A101,Longboard!$F$2:$F$603,"&lt;="&amp;A101,Longboard!$C$2:$C$603,"="&amp;Longboard!$C$355)</f>
        <v>0</v>
      </c>
    </row>
    <row r="102" spans="1:9">
      <c r="A102" s="28">
        <v>43356</v>
      </c>
      <c r="B102" s="29">
        <f>COUNTIF(Longboard!$F$2:$F$603,A102:A239)</f>
        <v>0</v>
      </c>
      <c r="C102" s="6">
        <f>SUMIFS(Longboard!$I$2:$I$603,Longboard!$F$2:$F$603,"&gt;="&amp;A102,Longboard!$F$2:$F$603,"&lt;="&amp;A102)</f>
        <v>0</v>
      </c>
      <c r="D102">
        <f>SUMIFS(Longboard!$H$2:$H$603,Longboard!$F$2:F$603,"&gt;="&amp;A102,Longboard!$F$2:$F$603,"&lt;="&amp;A102)</f>
        <v>0</v>
      </c>
      <c r="F102" s="29">
        <f>COUNTIFS(Longboard!$F$2:$F$603,"&gt;="&amp;A102,Longboard!$F$2:$F$603,"&lt;="&amp;A102,Longboard!$I$2:$I$603,"&gt;="&amp;Longboard!$H$6)</f>
        <v>0</v>
      </c>
      <c r="G102">
        <f>COUNTIFS(Longboard!$F$2:$F$603,"&gt;="&amp;A102,Longboard!$F$2:$F$603,"&lt;="&amp;A102,Longboard!$H$2:$H$603,"&gt;="&amp;Longboard!$H$6)</f>
        <v>0</v>
      </c>
      <c r="H102">
        <f>COUNTIFS(Longboard!$F$2:$F$603,"&gt;="&amp;A102,Longboard!$F$2:$F$603,"&lt;="&amp;A102,Longboard!$C$2:$C$603,"="&amp;Longboard!$C$4)</f>
        <v>0</v>
      </c>
      <c r="I102">
        <f>COUNTIFS(Longboard!$F$2:$F$603,"&gt;="&amp;A102,Longboard!$F$2:$F$603,"&lt;="&amp;A102,Longboard!$C$2:$C$603,"="&amp;Longboard!$C$355)</f>
        <v>0</v>
      </c>
    </row>
    <row r="103" spans="1:9">
      <c r="A103" s="28">
        <v>43357</v>
      </c>
      <c r="B103" s="29">
        <f>COUNTIF(Longboard!$F$2:$F$603,A103:A240)</f>
        <v>0</v>
      </c>
      <c r="C103" s="6">
        <f>SUMIFS(Longboard!$I$2:$I$603,Longboard!$F$2:$F$603,"&gt;="&amp;A103,Longboard!$F$2:$F$603,"&lt;="&amp;A103)</f>
        <v>0</v>
      </c>
      <c r="D103">
        <f>SUMIFS(Longboard!$H$2:$H$603,Longboard!$F$2:F$603,"&gt;="&amp;A103,Longboard!$F$2:$F$603,"&lt;="&amp;A103)</f>
        <v>0</v>
      </c>
      <c r="F103" s="29">
        <f>COUNTIFS(Longboard!$F$2:$F$603,"&gt;="&amp;A103,Longboard!$F$2:$F$603,"&lt;="&amp;A103,Longboard!$I$2:$I$603,"&gt;="&amp;Longboard!$H$6)</f>
        <v>0</v>
      </c>
      <c r="G103">
        <f>COUNTIFS(Longboard!$F$2:$F$603,"&gt;="&amp;A103,Longboard!$F$2:$F$603,"&lt;="&amp;A103,Longboard!$H$2:$H$603,"&gt;="&amp;Longboard!$H$6)</f>
        <v>0</v>
      </c>
      <c r="H103">
        <f>COUNTIFS(Longboard!$F$2:$F$603,"&gt;="&amp;A103,Longboard!$F$2:$F$603,"&lt;="&amp;A103,Longboard!$C$2:$C$603,"="&amp;Longboard!$C$4)</f>
        <v>0</v>
      </c>
      <c r="I103">
        <f>COUNTIFS(Longboard!$F$2:$F$603,"&gt;="&amp;A103,Longboard!$F$2:$F$603,"&lt;="&amp;A103,Longboard!$C$2:$C$603,"="&amp;Longboard!$C$355)</f>
        <v>0</v>
      </c>
    </row>
    <row r="104" spans="1:9">
      <c r="A104" s="28">
        <v>43358</v>
      </c>
      <c r="B104" s="29">
        <f>COUNTIF(Longboard!$F$2:$F$603,A104:A241)</f>
        <v>0</v>
      </c>
      <c r="C104" s="6">
        <f>SUMIFS(Longboard!$I$2:$I$603,Longboard!$F$2:$F$603,"&gt;="&amp;A104,Longboard!$F$2:$F$603,"&lt;="&amp;A104)</f>
        <v>0</v>
      </c>
      <c r="D104">
        <f>SUMIFS(Longboard!$H$2:$H$603,Longboard!$F$2:F$603,"&gt;="&amp;A104,Longboard!$F$2:$F$603,"&lt;="&amp;A104)</f>
        <v>0</v>
      </c>
      <c r="F104" s="29">
        <f>COUNTIFS(Longboard!$F$2:$F$603,"&gt;="&amp;A104,Longboard!$F$2:$F$603,"&lt;="&amp;A104,Longboard!$I$2:$I$603,"&gt;="&amp;Longboard!$H$6)</f>
        <v>0</v>
      </c>
      <c r="G104">
        <f>COUNTIFS(Longboard!$F$2:$F$603,"&gt;="&amp;A104,Longboard!$F$2:$F$603,"&lt;="&amp;A104,Longboard!$H$2:$H$603,"&gt;="&amp;Longboard!$H$6)</f>
        <v>0</v>
      </c>
      <c r="H104">
        <f>COUNTIFS(Longboard!$F$2:$F$603,"&gt;="&amp;A104,Longboard!$F$2:$F$603,"&lt;="&amp;A104,Longboard!$C$2:$C$603,"="&amp;Longboard!$C$4)</f>
        <v>0</v>
      </c>
      <c r="I104">
        <f>COUNTIFS(Longboard!$F$2:$F$603,"&gt;="&amp;A104,Longboard!$F$2:$F$603,"&lt;="&amp;A104,Longboard!$C$2:$C$603,"="&amp;Longboard!$C$355)</f>
        <v>0</v>
      </c>
    </row>
    <row r="105" spans="1:9">
      <c r="A105" s="28">
        <v>43359</v>
      </c>
      <c r="B105" s="29">
        <f>COUNTIF(Longboard!$F$2:$F$603,A105:A242)</f>
        <v>0</v>
      </c>
      <c r="C105" s="6">
        <f>SUMIFS(Longboard!$I$2:$I$603,Longboard!$F$2:$F$603,"&gt;="&amp;A105,Longboard!$F$2:$F$603,"&lt;="&amp;A105)</f>
        <v>0</v>
      </c>
      <c r="D105">
        <f>SUMIFS(Longboard!$H$2:$H$603,Longboard!$F$2:F$603,"&gt;="&amp;A105,Longboard!$F$2:$F$603,"&lt;="&amp;A105)</f>
        <v>0</v>
      </c>
      <c r="F105" s="29">
        <f>COUNTIFS(Longboard!$F$2:$F$603,"&gt;="&amp;A105,Longboard!$F$2:$F$603,"&lt;="&amp;A105,Longboard!$I$2:$I$603,"&gt;="&amp;Longboard!$H$6)</f>
        <v>0</v>
      </c>
      <c r="G105">
        <f>COUNTIFS(Longboard!$F$2:$F$603,"&gt;="&amp;A105,Longboard!$F$2:$F$603,"&lt;="&amp;A105,Longboard!$H$2:$H$603,"&gt;="&amp;Longboard!$H$6)</f>
        <v>0</v>
      </c>
      <c r="H105">
        <f>COUNTIFS(Longboard!$F$2:$F$603,"&gt;="&amp;A105,Longboard!$F$2:$F$603,"&lt;="&amp;A105,Longboard!$C$2:$C$603,"="&amp;Longboard!$C$4)</f>
        <v>0</v>
      </c>
      <c r="I105">
        <f>COUNTIFS(Longboard!$F$2:$F$603,"&gt;="&amp;A105,Longboard!$F$2:$F$603,"&lt;="&amp;A105,Longboard!$C$2:$C$603,"="&amp;Longboard!$C$355)</f>
        <v>0</v>
      </c>
    </row>
    <row r="106" spans="1:9">
      <c r="A106" s="28">
        <v>43360</v>
      </c>
      <c r="B106" s="29">
        <f>COUNTIF(Longboard!$F$2:$F$603,A106:A243)</f>
        <v>0</v>
      </c>
      <c r="C106" s="6">
        <f>SUMIFS(Longboard!$I$2:$I$603,Longboard!$F$2:$F$603,"&gt;="&amp;A106,Longboard!$F$2:$F$603,"&lt;="&amp;A106)</f>
        <v>0</v>
      </c>
      <c r="D106">
        <f>SUMIFS(Longboard!$H$2:$H$603,Longboard!$F$2:F$603,"&gt;="&amp;A106,Longboard!$F$2:$F$603,"&lt;="&amp;A106)</f>
        <v>0</v>
      </c>
      <c r="F106" s="29">
        <f>COUNTIFS(Longboard!$F$2:$F$603,"&gt;="&amp;A106,Longboard!$F$2:$F$603,"&lt;="&amp;A106,Longboard!$I$2:$I$603,"&gt;="&amp;Longboard!$H$6)</f>
        <v>0</v>
      </c>
      <c r="G106">
        <f>COUNTIFS(Longboard!$F$2:$F$603,"&gt;="&amp;A106,Longboard!$F$2:$F$603,"&lt;="&amp;A106,Longboard!$H$2:$H$603,"&gt;="&amp;Longboard!$H$6)</f>
        <v>0</v>
      </c>
      <c r="H106">
        <f>COUNTIFS(Longboard!$F$2:$F$603,"&gt;="&amp;A106,Longboard!$F$2:$F$603,"&lt;="&amp;A106,Longboard!$C$2:$C$603,"="&amp;Longboard!$C$4)</f>
        <v>0</v>
      </c>
      <c r="I106">
        <f>COUNTIFS(Longboard!$F$2:$F$603,"&gt;="&amp;A106,Longboard!$F$2:$F$603,"&lt;="&amp;A106,Longboard!$C$2:$C$603,"="&amp;Longboard!$C$355)</f>
        <v>0</v>
      </c>
    </row>
    <row r="107" spans="1:9">
      <c r="A107" s="28">
        <v>43361</v>
      </c>
      <c r="B107" s="29">
        <f>COUNTIF(Longboard!$F$2:$F$603,A107:A244)</f>
        <v>0</v>
      </c>
      <c r="C107" s="6">
        <f>SUMIFS(Longboard!$I$2:$I$603,Longboard!$F$2:$F$603,"&gt;="&amp;A107,Longboard!$F$2:$F$603,"&lt;="&amp;A107)</f>
        <v>0</v>
      </c>
      <c r="D107">
        <f>SUMIFS(Longboard!$H$2:$H$603,Longboard!$F$2:F$603,"&gt;="&amp;A107,Longboard!$F$2:$F$603,"&lt;="&amp;A107)</f>
        <v>0</v>
      </c>
      <c r="F107" s="29">
        <f>COUNTIFS(Longboard!$F$2:$F$603,"&gt;="&amp;A107,Longboard!$F$2:$F$603,"&lt;="&amp;A107,Longboard!$I$2:$I$603,"&gt;="&amp;Longboard!$H$6)</f>
        <v>0</v>
      </c>
      <c r="G107">
        <f>COUNTIFS(Longboard!$F$2:$F$603,"&gt;="&amp;A107,Longboard!$F$2:$F$603,"&lt;="&amp;A107,Longboard!$H$2:$H$603,"&gt;="&amp;Longboard!$H$6)</f>
        <v>0</v>
      </c>
      <c r="H107">
        <f>COUNTIFS(Longboard!$F$2:$F$603,"&gt;="&amp;A107,Longboard!$F$2:$F$603,"&lt;="&amp;A107,Longboard!$C$2:$C$603,"="&amp;Longboard!$C$4)</f>
        <v>0</v>
      </c>
      <c r="I107">
        <f>COUNTIFS(Longboard!$F$2:$F$603,"&gt;="&amp;A107,Longboard!$F$2:$F$603,"&lt;="&amp;A107,Longboard!$C$2:$C$603,"="&amp;Longboard!$C$355)</f>
        <v>0</v>
      </c>
    </row>
    <row r="108" spans="1:9">
      <c r="A108" s="28">
        <v>43362</v>
      </c>
      <c r="B108" s="29">
        <f>COUNTIF(Longboard!$F$2:$F$603,A108:A245)</f>
        <v>0</v>
      </c>
      <c r="C108" s="6">
        <f>SUMIFS(Longboard!$I$2:$I$603,Longboard!$F$2:$F$603,"&gt;="&amp;A108,Longboard!$F$2:$F$603,"&lt;="&amp;A108)</f>
        <v>0</v>
      </c>
      <c r="D108">
        <f>SUMIFS(Longboard!$H$2:$H$603,Longboard!$F$2:F$603,"&gt;="&amp;A108,Longboard!$F$2:$F$603,"&lt;="&amp;A108)</f>
        <v>0</v>
      </c>
      <c r="F108" s="29">
        <f>COUNTIFS(Longboard!$F$2:$F$603,"&gt;="&amp;A108,Longboard!$F$2:$F$603,"&lt;="&amp;A108,Longboard!$I$2:$I$603,"&gt;="&amp;Longboard!$H$6)</f>
        <v>0</v>
      </c>
      <c r="G108">
        <f>COUNTIFS(Longboard!$F$2:$F$603,"&gt;="&amp;A108,Longboard!$F$2:$F$603,"&lt;="&amp;A108,Longboard!$H$2:$H$603,"&gt;="&amp;Longboard!$H$6)</f>
        <v>0</v>
      </c>
      <c r="H108">
        <f>COUNTIFS(Longboard!$F$2:$F$603,"&gt;="&amp;A108,Longboard!$F$2:$F$603,"&lt;="&amp;A108,Longboard!$C$2:$C$603,"="&amp;Longboard!$C$4)</f>
        <v>0</v>
      </c>
      <c r="I108">
        <f>COUNTIFS(Longboard!$F$2:$F$603,"&gt;="&amp;A108,Longboard!$F$2:$F$603,"&lt;="&amp;A108,Longboard!$C$2:$C$603,"="&amp;Longboard!$C$355)</f>
        <v>0</v>
      </c>
    </row>
    <row r="109" spans="1:9">
      <c r="A109" s="28">
        <v>43363</v>
      </c>
      <c r="B109" s="29">
        <f>COUNTIF(Longboard!$F$2:$F$603,A109:A246)</f>
        <v>0</v>
      </c>
      <c r="C109" s="6">
        <f>SUMIFS(Longboard!$I$2:$I$603,Longboard!$F$2:$F$603,"&gt;="&amp;A109,Longboard!$F$2:$F$603,"&lt;="&amp;A109)</f>
        <v>0</v>
      </c>
      <c r="D109">
        <f>SUMIFS(Longboard!$H$2:$H$603,Longboard!$F$2:F$603,"&gt;="&amp;A109,Longboard!$F$2:$F$603,"&lt;="&amp;A109)</f>
        <v>0</v>
      </c>
      <c r="F109" s="29">
        <f>COUNTIFS(Longboard!$F$2:$F$603,"&gt;="&amp;A109,Longboard!$F$2:$F$603,"&lt;="&amp;A109,Longboard!$I$2:$I$603,"&gt;="&amp;Longboard!$H$6)</f>
        <v>0</v>
      </c>
      <c r="G109">
        <f>COUNTIFS(Longboard!$F$2:$F$603,"&gt;="&amp;A109,Longboard!$F$2:$F$603,"&lt;="&amp;A109,Longboard!$H$2:$H$603,"&gt;="&amp;Longboard!$H$6)</f>
        <v>0</v>
      </c>
      <c r="H109">
        <f>COUNTIFS(Longboard!$F$2:$F$603,"&gt;="&amp;A109,Longboard!$F$2:$F$603,"&lt;="&amp;A109,Longboard!$C$2:$C$603,"="&amp;Longboard!$C$4)</f>
        <v>0</v>
      </c>
      <c r="I109">
        <f>COUNTIFS(Longboard!$F$2:$F$603,"&gt;="&amp;A109,Longboard!$F$2:$F$603,"&lt;="&amp;A109,Longboard!$C$2:$C$603,"="&amp;Longboard!$C$355)</f>
        <v>0</v>
      </c>
    </row>
    <row r="110" spans="1:9">
      <c r="A110" s="28">
        <v>43364</v>
      </c>
      <c r="B110" s="29">
        <f>COUNTIF(Longboard!$F$2:$F$603,A110:A247)</f>
        <v>0</v>
      </c>
      <c r="C110" s="6">
        <f>SUMIFS(Longboard!$I$2:$I$603,Longboard!$F$2:$F$603,"&gt;="&amp;A110,Longboard!$F$2:$F$603,"&lt;="&amp;A110)</f>
        <v>0</v>
      </c>
      <c r="D110">
        <f>SUMIFS(Longboard!$H$2:$H$603,Longboard!$F$2:F$603,"&gt;="&amp;A110,Longboard!$F$2:$F$603,"&lt;="&amp;A110)</f>
        <v>0</v>
      </c>
      <c r="F110" s="29">
        <f>COUNTIFS(Longboard!$F$2:$F$603,"&gt;="&amp;A110,Longboard!$F$2:$F$603,"&lt;="&amp;A110,Longboard!$I$2:$I$603,"&gt;="&amp;Longboard!$H$6)</f>
        <v>0</v>
      </c>
      <c r="G110">
        <f>COUNTIFS(Longboard!$F$2:$F$603,"&gt;="&amp;A110,Longboard!$F$2:$F$603,"&lt;="&amp;A110,Longboard!$H$2:$H$603,"&gt;="&amp;Longboard!$H$6)</f>
        <v>0</v>
      </c>
      <c r="H110">
        <f>COUNTIFS(Longboard!$F$2:$F$603,"&gt;="&amp;A110,Longboard!$F$2:$F$603,"&lt;="&amp;A110,Longboard!$C$2:$C$603,"="&amp;Longboard!$C$4)</f>
        <v>0</v>
      </c>
      <c r="I110">
        <f>COUNTIFS(Longboard!$F$2:$F$603,"&gt;="&amp;A110,Longboard!$F$2:$F$603,"&lt;="&amp;A110,Longboard!$C$2:$C$603,"="&amp;Longboard!$C$355)</f>
        <v>0</v>
      </c>
    </row>
    <row r="111" spans="1:9">
      <c r="A111" s="28">
        <v>43365</v>
      </c>
      <c r="B111" s="29">
        <f>COUNTIF(Longboard!$F$2:$F$603,A111:A248)</f>
        <v>0</v>
      </c>
      <c r="C111" s="6">
        <f>SUMIFS(Longboard!$I$2:$I$603,Longboard!$F$2:$F$603,"&gt;="&amp;A111,Longboard!$F$2:$F$603,"&lt;="&amp;A111)</f>
        <v>0</v>
      </c>
      <c r="D111">
        <f>SUMIFS(Longboard!$H$2:$H$603,Longboard!$F$2:F$603,"&gt;="&amp;A111,Longboard!$F$2:$F$603,"&lt;="&amp;A111)</f>
        <v>0</v>
      </c>
      <c r="F111" s="29">
        <f>COUNTIFS(Longboard!$F$2:$F$603,"&gt;="&amp;A111,Longboard!$F$2:$F$603,"&lt;="&amp;A111,Longboard!$I$2:$I$603,"&gt;="&amp;Longboard!$H$6)</f>
        <v>0</v>
      </c>
      <c r="G111">
        <f>COUNTIFS(Longboard!$F$2:$F$603,"&gt;="&amp;A111,Longboard!$F$2:$F$603,"&lt;="&amp;A111,Longboard!$H$2:$H$603,"&gt;="&amp;Longboard!$H$6)</f>
        <v>0</v>
      </c>
      <c r="H111">
        <f>COUNTIFS(Longboard!$F$2:$F$603,"&gt;="&amp;A111,Longboard!$F$2:$F$603,"&lt;="&amp;A111,Longboard!$C$2:$C$603,"="&amp;Longboard!$C$4)</f>
        <v>0</v>
      </c>
      <c r="I111">
        <f>COUNTIFS(Longboard!$F$2:$F$603,"&gt;="&amp;A111,Longboard!$F$2:$F$603,"&lt;="&amp;A111,Longboard!$C$2:$C$603,"="&amp;Longboard!$C$355)</f>
        <v>0</v>
      </c>
    </row>
    <row r="112" spans="1:9">
      <c r="A112" s="28">
        <v>43366</v>
      </c>
      <c r="B112" s="29">
        <f>COUNTIF(Longboard!$F$2:$F$603,A112:A249)</f>
        <v>0</v>
      </c>
      <c r="C112" s="6">
        <f>SUMIFS(Longboard!$I$2:$I$603,Longboard!$F$2:$F$603,"&gt;="&amp;A112,Longboard!$F$2:$F$603,"&lt;="&amp;A112)</f>
        <v>0</v>
      </c>
      <c r="D112">
        <f>SUMIFS(Longboard!$H$2:$H$603,Longboard!$F$2:F$603,"&gt;="&amp;A112,Longboard!$F$2:$F$603,"&lt;="&amp;A112)</f>
        <v>0</v>
      </c>
      <c r="F112" s="29">
        <f>COUNTIFS(Longboard!$F$2:$F$603,"&gt;="&amp;A112,Longboard!$F$2:$F$603,"&lt;="&amp;A112,Longboard!$I$2:$I$603,"&gt;="&amp;Longboard!$H$6)</f>
        <v>0</v>
      </c>
      <c r="G112">
        <f>COUNTIFS(Longboard!$F$2:$F$603,"&gt;="&amp;A112,Longboard!$F$2:$F$603,"&lt;="&amp;A112,Longboard!$H$2:$H$603,"&gt;="&amp;Longboard!$H$6)</f>
        <v>0</v>
      </c>
      <c r="H112">
        <f>COUNTIFS(Longboard!$F$2:$F$603,"&gt;="&amp;A112,Longboard!$F$2:$F$603,"&lt;="&amp;A112,Longboard!$C$2:$C$603,"="&amp;Longboard!$C$4)</f>
        <v>0</v>
      </c>
      <c r="I112">
        <f>COUNTIFS(Longboard!$F$2:$F$603,"&gt;="&amp;A112,Longboard!$F$2:$F$603,"&lt;="&amp;A112,Longboard!$C$2:$C$603,"="&amp;Longboard!$C$355)</f>
        <v>0</v>
      </c>
    </row>
    <row r="113" spans="1:9">
      <c r="A113" s="28">
        <v>43367</v>
      </c>
      <c r="B113" s="29">
        <f>COUNTIF(Longboard!$F$2:$F$603,A113:A250)</f>
        <v>0</v>
      </c>
      <c r="C113" s="6">
        <f>SUMIFS(Longboard!$I$2:$I$603,Longboard!$F$2:$F$603,"&gt;="&amp;A113,Longboard!$F$2:$F$603,"&lt;="&amp;A113)</f>
        <v>0</v>
      </c>
      <c r="D113">
        <f>SUMIFS(Longboard!$H$2:$H$603,Longboard!$F$2:F$603,"&gt;="&amp;A113,Longboard!$F$2:$F$603,"&lt;="&amp;A113)</f>
        <v>0</v>
      </c>
      <c r="F113" s="29">
        <f>COUNTIFS(Longboard!$F$2:$F$603,"&gt;="&amp;A113,Longboard!$F$2:$F$603,"&lt;="&amp;A113,Longboard!$I$2:$I$603,"&gt;="&amp;Longboard!$H$6)</f>
        <v>0</v>
      </c>
      <c r="G113">
        <f>COUNTIFS(Longboard!$F$2:$F$603,"&gt;="&amp;A113,Longboard!$F$2:$F$603,"&lt;="&amp;A113,Longboard!$H$2:$H$603,"&gt;="&amp;Longboard!$H$6)</f>
        <v>0</v>
      </c>
      <c r="H113">
        <f>COUNTIFS(Longboard!$F$2:$F$603,"&gt;="&amp;A113,Longboard!$F$2:$F$603,"&lt;="&amp;A113,Longboard!$C$2:$C$603,"="&amp;Longboard!$C$4)</f>
        <v>0</v>
      </c>
      <c r="I113">
        <f>COUNTIFS(Longboard!$F$2:$F$603,"&gt;="&amp;A113,Longboard!$F$2:$F$603,"&lt;="&amp;A113,Longboard!$C$2:$C$603,"="&amp;Longboard!$C$355)</f>
        <v>0</v>
      </c>
    </row>
    <row r="114" spans="1:9">
      <c r="A114" s="28">
        <v>43368</v>
      </c>
      <c r="B114" s="29">
        <f>COUNTIF(Longboard!$F$2:$F$603,A114:A251)</f>
        <v>0</v>
      </c>
      <c r="C114" s="6">
        <f>SUMIFS(Longboard!$I$2:$I$603,Longboard!$F$2:$F$603,"&gt;="&amp;A114,Longboard!$F$2:$F$603,"&lt;="&amp;A114)</f>
        <v>0</v>
      </c>
      <c r="D114">
        <f>SUMIFS(Longboard!$H$2:$H$603,Longboard!$F$2:F$603,"&gt;="&amp;A114,Longboard!$F$2:$F$603,"&lt;="&amp;A114)</f>
        <v>0</v>
      </c>
      <c r="F114" s="29">
        <f>COUNTIFS(Longboard!$F$2:$F$603,"&gt;="&amp;A114,Longboard!$F$2:$F$603,"&lt;="&amp;A114,Longboard!$I$2:$I$603,"&gt;="&amp;Longboard!$H$6)</f>
        <v>0</v>
      </c>
      <c r="G114">
        <f>COUNTIFS(Longboard!$F$2:$F$603,"&gt;="&amp;A114,Longboard!$F$2:$F$603,"&lt;="&amp;A114,Longboard!$H$2:$H$603,"&gt;="&amp;Longboard!$H$6)</f>
        <v>0</v>
      </c>
      <c r="H114">
        <f>COUNTIFS(Longboard!$F$2:$F$603,"&gt;="&amp;A114,Longboard!$F$2:$F$603,"&lt;="&amp;A114,Longboard!$C$2:$C$603,"="&amp;Longboard!$C$4)</f>
        <v>0</v>
      </c>
      <c r="I114">
        <f>COUNTIFS(Longboard!$F$2:$F$603,"&gt;="&amp;A114,Longboard!$F$2:$F$603,"&lt;="&amp;A114,Longboard!$C$2:$C$603,"="&amp;Longboard!$C$355)</f>
        <v>0</v>
      </c>
    </row>
    <row r="115" spans="1:9">
      <c r="A115" s="28">
        <v>43369</v>
      </c>
      <c r="B115" s="29">
        <f>COUNTIF(Longboard!$F$2:$F$603,A115:A252)</f>
        <v>0</v>
      </c>
      <c r="C115" s="6">
        <f>SUMIFS(Longboard!$I$2:$I$603,Longboard!$F$2:$F$603,"&gt;="&amp;A115,Longboard!$F$2:$F$603,"&lt;="&amp;A115)</f>
        <v>0</v>
      </c>
      <c r="D115">
        <f>SUMIFS(Longboard!$H$2:$H$603,Longboard!$F$2:F$603,"&gt;="&amp;A115,Longboard!$F$2:$F$603,"&lt;="&amp;A115)</f>
        <v>0</v>
      </c>
      <c r="F115" s="29">
        <f>COUNTIFS(Longboard!$F$2:$F$603,"&gt;="&amp;A115,Longboard!$F$2:$F$603,"&lt;="&amp;A115,Longboard!$I$2:$I$603,"&gt;="&amp;Longboard!$H$6)</f>
        <v>0</v>
      </c>
      <c r="G115">
        <f>COUNTIFS(Longboard!$F$2:$F$603,"&gt;="&amp;A115,Longboard!$F$2:$F$603,"&lt;="&amp;A115,Longboard!$H$2:$H$603,"&gt;="&amp;Longboard!$H$6)</f>
        <v>0</v>
      </c>
      <c r="H115">
        <f>COUNTIFS(Longboard!$F$2:$F$603,"&gt;="&amp;A115,Longboard!$F$2:$F$603,"&lt;="&amp;A115,Longboard!$C$2:$C$603,"="&amp;Longboard!$C$4)</f>
        <v>0</v>
      </c>
      <c r="I115">
        <f>COUNTIFS(Longboard!$F$2:$F$603,"&gt;="&amp;A115,Longboard!$F$2:$F$603,"&lt;="&amp;A115,Longboard!$C$2:$C$603,"="&amp;Longboard!$C$355)</f>
        <v>0</v>
      </c>
    </row>
    <row r="116" spans="1:9">
      <c r="A116" s="28">
        <v>43370</v>
      </c>
      <c r="B116" s="29">
        <f>COUNTIF(Longboard!$F$2:$F$603,A116:A253)</f>
        <v>0</v>
      </c>
      <c r="C116" s="6">
        <f>SUMIFS(Longboard!$I$2:$I$603,Longboard!$F$2:$F$603,"&gt;="&amp;A116,Longboard!$F$2:$F$603,"&lt;="&amp;A116)</f>
        <v>0</v>
      </c>
      <c r="D116">
        <f>SUMIFS(Longboard!$H$2:$H$603,Longboard!$F$2:F$603,"&gt;="&amp;A116,Longboard!$F$2:$F$603,"&lt;="&amp;A116)</f>
        <v>0</v>
      </c>
      <c r="F116" s="29">
        <f>COUNTIFS(Longboard!$F$2:$F$603,"&gt;="&amp;A116,Longboard!$F$2:$F$603,"&lt;="&amp;A116,Longboard!$I$2:$I$603,"&gt;="&amp;Longboard!$H$6)</f>
        <v>0</v>
      </c>
      <c r="G116">
        <f>COUNTIFS(Longboard!$F$2:$F$603,"&gt;="&amp;A116,Longboard!$F$2:$F$603,"&lt;="&amp;A116,Longboard!$H$2:$H$603,"&gt;="&amp;Longboard!$H$6)</f>
        <v>0</v>
      </c>
      <c r="H116">
        <f>COUNTIFS(Longboard!$F$2:$F$603,"&gt;="&amp;A116,Longboard!$F$2:$F$603,"&lt;="&amp;A116,Longboard!$C$2:$C$603,"="&amp;Longboard!$C$4)</f>
        <v>0</v>
      </c>
      <c r="I116">
        <f>COUNTIFS(Longboard!$F$2:$F$603,"&gt;="&amp;A116,Longboard!$F$2:$F$603,"&lt;="&amp;A116,Longboard!$C$2:$C$603,"="&amp;Longboard!$C$355)</f>
        <v>0</v>
      </c>
    </row>
    <row r="117" spans="1:9">
      <c r="A117" s="28">
        <v>43371</v>
      </c>
      <c r="B117" s="29">
        <f>COUNTIF(Longboard!$F$2:$F$603,A117:A254)</f>
        <v>0</v>
      </c>
      <c r="C117" s="6">
        <f>SUMIFS(Longboard!$I$2:$I$603,Longboard!$F$2:$F$603,"&gt;="&amp;A117,Longboard!$F$2:$F$603,"&lt;="&amp;A117)</f>
        <v>0</v>
      </c>
      <c r="D117">
        <f>SUMIFS(Longboard!$H$2:$H$603,Longboard!$F$2:F$603,"&gt;="&amp;A117,Longboard!$F$2:$F$603,"&lt;="&amp;A117)</f>
        <v>0</v>
      </c>
      <c r="F117" s="29">
        <f>COUNTIFS(Longboard!$F$2:$F$603,"&gt;="&amp;A117,Longboard!$F$2:$F$603,"&lt;="&amp;A117,Longboard!$I$2:$I$603,"&gt;="&amp;Longboard!$H$6)</f>
        <v>0</v>
      </c>
      <c r="G117">
        <f>COUNTIFS(Longboard!$F$2:$F$603,"&gt;="&amp;A117,Longboard!$F$2:$F$603,"&lt;="&amp;A117,Longboard!$H$2:$H$603,"&gt;="&amp;Longboard!$H$6)</f>
        <v>0</v>
      </c>
      <c r="H117">
        <f>COUNTIFS(Longboard!$F$2:$F$603,"&gt;="&amp;A117,Longboard!$F$2:$F$603,"&lt;="&amp;A117,Longboard!$C$2:$C$603,"="&amp;Longboard!$C$4)</f>
        <v>0</v>
      </c>
      <c r="I117">
        <f>COUNTIFS(Longboard!$F$2:$F$603,"&gt;="&amp;A117,Longboard!$F$2:$F$603,"&lt;="&amp;A117,Longboard!$C$2:$C$603,"="&amp;Longboard!$C$355)</f>
        <v>0</v>
      </c>
    </row>
    <row r="118" spans="1:9">
      <c r="A118" s="28">
        <v>43372</v>
      </c>
      <c r="B118" s="29">
        <f>COUNTIF(Longboard!$F$2:$F$603,A118:A255)</f>
        <v>0</v>
      </c>
      <c r="C118" s="6">
        <f>SUMIFS(Longboard!$I$2:$I$603,Longboard!$F$2:$F$603,"&gt;="&amp;A118,Longboard!$F$2:$F$603,"&lt;="&amp;A118)</f>
        <v>0</v>
      </c>
      <c r="D118">
        <f>SUMIFS(Longboard!$H$2:$H$603,Longboard!$F$2:F$603,"&gt;="&amp;A118,Longboard!$F$2:$F$603,"&lt;="&amp;A118)</f>
        <v>0</v>
      </c>
      <c r="F118" s="29">
        <f>COUNTIFS(Longboard!$F$2:$F$603,"&gt;="&amp;A118,Longboard!$F$2:$F$603,"&lt;="&amp;A118,Longboard!$I$2:$I$603,"&gt;="&amp;Longboard!$H$6)</f>
        <v>0</v>
      </c>
      <c r="G118">
        <f>COUNTIFS(Longboard!$F$2:$F$603,"&gt;="&amp;A118,Longboard!$F$2:$F$603,"&lt;="&amp;A118,Longboard!$H$2:$H$603,"&gt;="&amp;Longboard!$H$6)</f>
        <v>0</v>
      </c>
      <c r="H118">
        <f>COUNTIFS(Longboard!$F$2:$F$603,"&gt;="&amp;A118,Longboard!$F$2:$F$603,"&lt;="&amp;A118,Longboard!$C$2:$C$603,"="&amp;Longboard!$C$4)</f>
        <v>0</v>
      </c>
      <c r="I118">
        <f>COUNTIFS(Longboard!$F$2:$F$603,"&gt;="&amp;A118,Longboard!$F$2:$F$603,"&lt;="&amp;A118,Longboard!$C$2:$C$603,"="&amp;Longboard!$C$355)</f>
        <v>0</v>
      </c>
    </row>
    <row r="119" spans="1:9">
      <c r="A119" s="28">
        <v>43373</v>
      </c>
      <c r="B119" s="29">
        <f>COUNTIF(Longboard!$F$2:$F$603,A119:A256)</f>
        <v>0</v>
      </c>
      <c r="C119" s="6">
        <f>SUMIFS(Longboard!$I$2:$I$603,Longboard!$F$2:$F$603,"&gt;="&amp;A119,Longboard!$F$2:$F$603,"&lt;="&amp;A119)</f>
        <v>0</v>
      </c>
      <c r="D119">
        <f>SUMIFS(Longboard!$H$2:$H$603,Longboard!$F$2:F$603,"&gt;="&amp;A119,Longboard!$F$2:$F$603,"&lt;="&amp;A119)</f>
        <v>0</v>
      </c>
      <c r="F119" s="29">
        <f>COUNTIFS(Longboard!$F$2:$F$603,"&gt;="&amp;A119,Longboard!$F$2:$F$603,"&lt;="&amp;A119,Longboard!$I$2:$I$603,"&gt;="&amp;Longboard!$H$6)</f>
        <v>0</v>
      </c>
      <c r="G119">
        <f>COUNTIFS(Longboard!$F$2:$F$603,"&gt;="&amp;A119,Longboard!$F$2:$F$603,"&lt;="&amp;A119,Longboard!$H$2:$H$603,"&gt;="&amp;Longboard!$H$6)</f>
        <v>0</v>
      </c>
      <c r="H119">
        <f>COUNTIFS(Longboard!$F$2:$F$603,"&gt;="&amp;A119,Longboard!$F$2:$F$603,"&lt;="&amp;A119,Longboard!$C$2:$C$603,"="&amp;Longboard!$C$4)</f>
        <v>0</v>
      </c>
      <c r="I119">
        <f>COUNTIFS(Longboard!$F$2:$F$603,"&gt;="&amp;A119,Longboard!$F$2:$F$603,"&lt;="&amp;A119,Longboard!$C$2:$C$603,"="&amp;Longboard!$C$355)</f>
        <v>0</v>
      </c>
    </row>
    <row r="120" spans="1:9">
      <c r="A120" s="28">
        <v>43374</v>
      </c>
      <c r="B120" s="29">
        <f>COUNTIF(Longboard!$F$2:$F$603,A120:A257)</f>
        <v>0</v>
      </c>
      <c r="C120" s="6">
        <f>SUMIFS(Longboard!$I$2:$I$603,Longboard!$F$2:$F$603,"&gt;="&amp;A120,Longboard!$F$2:$F$603,"&lt;="&amp;A120)</f>
        <v>0</v>
      </c>
      <c r="D120">
        <f>SUMIFS(Longboard!$H$2:$H$603,Longboard!$F$2:F$603,"&gt;="&amp;A120,Longboard!$F$2:$F$603,"&lt;="&amp;A120)</f>
        <v>0</v>
      </c>
      <c r="F120" s="29">
        <f>COUNTIFS(Longboard!$F$2:$F$603,"&gt;="&amp;A120,Longboard!$F$2:$F$603,"&lt;="&amp;A120,Longboard!$I$2:$I$603,"&gt;="&amp;Longboard!$H$6)</f>
        <v>0</v>
      </c>
      <c r="G120">
        <f>COUNTIFS(Longboard!$F$2:$F$603,"&gt;="&amp;A120,Longboard!$F$2:$F$603,"&lt;="&amp;A120,Longboard!$H$2:$H$603,"&gt;="&amp;Longboard!$H$6)</f>
        <v>0</v>
      </c>
      <c r="H120">
        <f>COUNTIFS(Longboard!$F$2:$F$603,"&gt;="&amp;A120,Longboard!$F$2:$F$603,"&lt;="&amp;A120,Longboard!$C$2:$C$603,"="&amp;Longboard!$C$4)</f>
        <v>0</v>
      </c>
      <c r="I120">
        <f>COUNTIFS(Longboard!$F$2:$F$603,"&gt;="&amp;A120,Longboard!$F$2:$F$603,"&lt;="&amp;A120,Longboard!$C$2:$C$603,"="&amp;Longboard!$C$355)</f>
        <v>0</v>
      </c>
    </row>
    <row r="121" spans="1:9">
      <c r="A121" s="28">
        <v>43375</v>
      </c>
      <c r="B121" s="29">
        <f>COUNTIF(Longboard!$F$2:$F$603,A121:A258)</f>
        <v>0</v>
      </c>
      <c r="C121" s="6">
        <f>SUMIFS(Longboard!$I$2:$I$603,Longboard!$F$2:$F$603,"&gt;="&amp;A121,Longboard!$F$2:$F$603,"&lt;="&amp;A121)</f>
        <v>0</v>
      </c>
      <c r="D121">
        <f>SUMIFS(Longboard!$H$2:$H$603,Longboard!$F$2:F$603,"&gt;="&amp;A121,Longboard!$F$2:$F$603,"&lt;="&amp;A121)</f>
        <v>0</v>
      </c>
      <c r="F121" s="29">
        <f>COUNTIFS(Longboard!$F$2:$F$603,"&gt;="&amp;A121,Longboard!$F$2:$F$603,"&lt;="&amp;A121,Longboard!$I$2:$I$603,"&gt;="&amp;Longboard!$H$6)</f>
        <v>0</v>
      </c>
      <c r="G121">
        <f>COUNTIFS(Longboard!$F$2:$F$603,"&gt;="&amp;A121,Longboard!$F$2:$F$603,"&lt;="&amp;A121,Longboard!$H$2:$H$603,"&gt;="&amp;Longboard!$H$6)</f>
        <v>0</v>
      </c>
      <c r="H121">
        <f>COUNTIFS(Longboard!$F$2:$F$603,"&gt;="&amp;A121,Longboard!$F$2:$F$603,"&lt;="&amp;A121,Longboard!$C$2:$C$603,"="&amp;Longboard!$C$4)</f>
        <v>0</v>
      </c>
      <c r="I121">
        <f>COUNTIFS(Longboard!$F$2:$F$603,"&gt;="&amp;A121,Longboard!$F$2:$F$603,"&lt;="&amp;A121,Longboard!$C$2:$C$603,"="&amp;Longboard!$C$355)</f>
        <v>0</v>
      </c>
    </row>
    <row r="122" spans="1:9">
      <c r="A122" s="28">
        <v>43376</v>
      </c>
      <c r="B122" s="29">
        <f>COUNTIF(Longboard!$F$2:$F$603,A122:A259)</f>
        <v>0</v>
      </c>
      <c r="C122" s="6">
        <f>SUMIFS(Longboard!$I$2:$I$603,Longboard!$F$2:$F$603,"&gt;="&amp;A122,Longboard!$F$2:$F$603,"&lt;="&amp;A122)</f>
        <v>0</v>
      </c>
      <c r="D122">
        <f>SUMIFS(Longboard!$H$2:$H$603,Longboard!$F$2:F$603,"&gt;="&amp;A122,Longboard!$F$2:$F$603,"&lt;="&amp;A122)</f>
        <v>0</v>
      </c>
      <c r="F122" s="29">
        <f>COUNTIFS(Longboard!$F$2:$F$603,"&gt;="&amp;A122,Longboard!$F$2:$F$603,"&lt;="&amp;A122,Longboard!$I$2:$I$603,"&gt;="&amp;Longboard!$H$6)</f>
        <v>0</v>
      </c>
      <c r="G122">
        <f>COUNTIFS(Longboard!$F$2:$F$603,"&gt;="&amp;A122,Longboard!$F$2:$F$603,"&lt;="&amp;A122,Longboard!$H$2:$H$603,"&gt;="&amp;Longboard!$H$6)</f>
        <v>0</v>
      </c>
      <c r="H122">
        <f>COUNTIFS(Longboard!$F$2:$F$603,"&gt;="&amp;A122,Longboard!$F$2:$F$603,"&lt;="&amp;A122,Longboard!$C$2:$C$603,"="&amp;Longboard!$C$4)</f>
        <v>0</v>
      </c>
      <c r="I122">
        <f>COUNTIFS(Longboard!$F$2:$F$603,"&gt;="&amp;A122,Longboard!$F$2:$F$603,"&lt;="&amp;A122,Longboard!$C$2:$C$603,"="&amp;Longboard!$C$355)</f>
        <v>0</v>
      </c>
    </row>
    <row r="123" spans="1:9">
      <c r="A123" s="28">
        <v>43377</v>
      </c>
      <c r="B123" s="29">
        <f>COUNTIF(Longboard!$F$2:$F$603,A123:A260)</f>
        <v>0</v>
      </c>
      <c r="C123" s="6">
        <f>SUMIFS(Longboard!$I$2:$I$603,Longboard!$F$2:$F$603,"&gt;="&amp;A123,Longboard!$F$2:$F$603,"&lt;="&amp;A123)</f>
        <v>0</v>
      </c>
      <c r="D123">
        <f>SUMIFS(Longboard!$H$2:$H$603,Longboard!$F$2:F$603,"&gt;="&amp;A123,Longboard!$F$2:$F$603,"&lt;="&amp;A123)</f>
        <v>0</v>
      </c>
      <c r="F123" s="29">
        <f>COUNTIFS(Longboard!$F$2:$F$603,"&gt;="&amp;A123,Longboard!$F$2:$F$603,"&lt;="&amp;A123,Longboard!$I$2:$I$603,"&gt;="&amp;Longboard!$H$6)</f>
        <v>0</v>
      </c>
      <c r="G123">
        <f>COUNTIFS(Longboard!$F$2:$F$603,"&gt;="&amp;A123,Longboard!$F$2:$F$603,"&lt;="&amp;A123,Longboard!$H$2:$H$603,"&gt;="&amp;Longboard!$H$6)</f>
        <v>0</v>
      </c>
      <c r="H123">
        <f>COUNTIFS(Longboard!$F$2:$F$603,"&gt;="&amp;A123,Longboard!$F$2:$F$603,"&lt;="&amp;A123,Longboard!$C$2:$C$603,"="&amp;Longboard!$C$4)</f>
        <v>0</v>
      </c>
      <c r="I123">
        <f>COUNTIFS(Longboard!$F$2:$F$603,"&gt;="&amp;A123,Longboard!$F$2:$F$603,"&lt;="&amp;A123,Longboard!$C$2:$C$603,"="&amp;Longboard!$C$355)</f>
        <v>0</v>
      </c>
    </row>
    <row r="124" spans="1:9">
      <c r="A124" s="28">
        <v>43378</v>
      </c>
      <c r="B124" s="29">
        <f>COUNTIF(Longboard!$F$2:$F$603,A124:A261)</f>
        <v>0</v>
      </c>
      <c r="C124" s="6">
        <f>SUMIFS(Longboard!$I$2:$I$603,Longboard!$F$2:$F$603,"&gt;="&amp;A124,Longboard!$F$2:$F$603,"&lt;="&amp;A124)</f>
        <v>0</v>
      </c>
      <c r="D124">
        <f>SUMIFS(Longboard!$H$2:$H$603,Longboard!$F$2:F$603,"&gt;="&amp;A124,Longboard!$F$2:$F$603,"&lt;="&amp;A124)</f>
        <v>0</v>
      </c>
      <c r="F124" s="29">
        <f>COUNTIFS(Longboard!$F$2:$F$603,"&gt;="&amp;A124,Longboard!$F$2:$F$603,"&lt;="&amp;A124,Longboard!$I$2:$I$603,"&gt;="&amp;Longboard!$H$6)</f>
        <v>0</v>
      </c>
      <c r="G124">
        <f>COUNTIFS(Longboard!$F$2:$F$603,"&gt;="&amp;A124,Longboard!$F$2:$F$603,"&lt;="&amp;A124,Longboard!$H$2:$H$603,"&gt;="&amp;Longboard!$H$6)</f>
        <v>0</v>
      </c>
      <c r="H124">
        <f>COUNTIFS(Longboard!$F$2:$F$603,"&gt;="&amp;A124,Longboard!$F$2:$F$603,"&lt;="&amp;A124,Longboard!$C$2:$C$603,"="&amp;Longboard!$C$4)</f>
        <v>0</v>
      </c>
      <c r="I124">
        <f>COUNTIFS(Longboard!$F$2:$F$603,"&gt;="&amp;A124,Longboard!$F$2:$F$603,"&lt;="&amp;A124,Longboard!$C$2:$C$603,"="&amp;Longboard!$C$355)</f>
        <v>0</v>
      </c>
    </row>
    <row r="125" spans="1:9">
      <c r="A125" s="28">
        <v>43379</v>
      </c>
      <c r="B125" s="29">
        <f>COUNTIF(Longboard!$F$2:$F$603,A125:A262)</f>
        <v>0</v>
      </c>
      <c r="C125" s="6">
        <f>SUMIFS(Longboard!$I$2:$I$603,Longboard!$F$2:$F$603,"&gt;="&amp;A125,Longboard!$F$2:$F$603,"&lt;="&amp;A125)</f>
        <v>0</v>
      </c>
      <c r="D125">
        <f>SUMIFS(Longboard!$H$2:$H$603,Longboard!$F$2:F$603,"&gt;="&amp;A125,Longboard!$F$2:$F$603,"&lt;="&amp;A125)</f>
        <v>0</v>
      </c>
      <c r="F125" s="29">
        <f>COUNTIFS(Longboard!$F$2:$F$603,"&gt;="&amp;A125,Longboard!$F$2:$F$603,"&lt;="&amp;A125,Longboard!$I$2:$I$603,"&gt;="&amp;Longboard!$H$6)</f>
        <v>0</v>
      </c>
      <c r="G125">
        <f>COUNTIFS(Longboard!$F$2:$F$603,"&gt;="&amp;A125,Longboard!$F$2:$F$603,"&lt;="&amp;A125,Longboard!$H$2:$H$603,"&gt;="&amp;Longboard!$H$6)</f>
        <v>0</v>
      </c>
      <c r="H125">
        <f>COUNTIFS(Longboard!$F$2:$F$603,"&gt;="&amp;A125,Longboard!$F$2:$F$603,"&lt;="&amp;A125,Longboard!$C$2:$C$603,"="&amp;Longboard!$C$4)</f>
        <v>0</v>
      </c>
      <c r="I125">
        <f>COUNTIFS(Longboard!$F$2:$F$603,"&gt;="&amp;A125,Longboard!$F$2:$F$603,"&lt;="&amp;A125,Longboard!$C$2:$C$603,"="&amp;Longboard!$C$355)</f>
        <v>0</v>
      </c>
    </row>
    <row r="126" spans="1:9">
      <c r="A126" s="28">
        <v>43380</v>
      </c>
      <c r="B126" s="29">
        <f>COUNTIF(Longboard!$F$2:$F$603,A126:A263)</f>
        <v>0</v>
      </c>
      <c r="C126" s="6">
        <f>SUMIFS(Longboard!$I$2:$I$603,Longboard!$F$2:$F$603,"&gt;="&amp;A126,Longboard!$F$2:$F$603,"&lt;="&amp;A126)</f>
        <v>0</v>
      </c>
      <c r="D126">
        <f>SUMIFS(Longboard!$H$2:$H$603,Longboard!$F$2:F$603,"&gt;="&amp;A126,Longboard!$F$2:$F$603,"&lt;="&amp;A126)</f>
        <v>0</v>
      </c>
      <c r="F126" s="29">
        <f>COUNTIFS(Longboard!$F$2:$F$603,"&gt;="&amp;A126,Longboard!$F$2:$F$603,"&lt;="&amp;A126,Longboard!$I$2:$I$603,"&gt;="&amp;Longboard!$H$6)</f>
        <v>0</v>
      </c>
      <c r="G126">
        <f>COUNTIFS(Longboard!$F$2:$F$603,"&gt;="&amp;A126,Longboard!$F$2:$F$603,"&lt;="&amp;A126,Longboard!$H$2:$H$603,"&gt;="&amp;Longboard!$H$6)</f>
        <v>0</v>
      </c>
      <c r="H126">
        <f>COUNTIFS(Longboard!$F$2:$F$603,"&gt;="&amp;A126,Longboard!$F$2:$F$603,"&lt;="&amp;A126,Longboard!$C$2:$C$603,"="&amp;Longboard!$C$4)</f>
        <v>0</v>
      </c>
      <c r="I126">
        <f>COUNTIFS(Longboard!$F$2:$F$603,"&gt;="&amp;A126,Longboard!$F$2:$F$603,"&lt;="&amp;A126,Longboard!$C$2:$C$603,"="&amp;Longboard!$C$355)</f>
        <v>0</v>
      </c>
    </row>
    <row r="127" spans="1:9">
      <c r="A127" s="28">
        <v>43381</v>
      </c>
      <c r="B127" s="29">
        <f>COUNTIF(Longboard!$F$2:$F$603,A127:A264)</f>
        <v>0</v>
      </c>
      <c r="C127" s="6">
        <f>SUMIFS(Longboard!$I$2:$I$603,Longboard!$F$2:$F$603,"&gt;="&amp;A127,Longboard!$F$2:$F$603,"&lt;="&amp;A127)</f>
        <v>0</v>
      </c>
      <c r="D127">
        <f>SUMIFS(Longboard!$H$2:$H$603,Longboard!$F$2:F$603,"&gt;="&amp;A127,Longboard!$F$2:$F$603,"&lt;="&amp;A127)</f>
        <v>0</v>
      </c>
      <c r="F127" s="29">
        <f>COUNTIFS(Longboard!$F$2:$F$603,"&gt;="&amp;A127,Longboard!$F$2:$F$603,"&lt;="&amp;A127,Longboard!$I$2:$I$603,"&gt;="&amp;Longboard!$H$6)</f>
        <v>0</v>
      </c>
      <c r="G127">
        <f>COUNTIFS(Longboard!$F$2:$F$603,"&gt;="&amp;A127,Longboard!$F$2:$F$603,"&lt;="&amp;A127,Longboard!$H$2:$H$603,"&gt;="&amp;Longboard!$H$6)</f>
        <v>0</v>
      </c>
      <c r="H127">
        <f>COUNTIFS(Longboard!$F$2:$F$603,"&gt;="&amp;A127,Longboard!$F$2:$F$603,"&lt;="&amp;A127,Longboard!$C$2:$C$603,"="&amp;Longboard!$C$4)</f>
        <v>0</v>
      </c>
      <c r="I127">
        <f>COUNTIFS(Longboard!$F$2:$F$603,"&gt;="&amp;A127,Longboard!$F$2:$F$603,"&lt;="&amp;A127,Longboard!$C$2:$C$603,"="&amp;Longboard!$C$355)</f>
        <v>0</v>
      </c>
    </row>
    <row r="128" spans="1:9">
      <c r="A128" s="28">
        <v>43382</v>
      </c>
      <c r="B128" s="29">
        <f>COUNTIF(Longboard!$F$2:$F$603,A128:A265)</f>
        <v>0</v>
      </c>
      <c r="C128" s="6">
        <f>SUMIFS(Longboard!$I$2:$I$603,Longboard!$F$2:$F$603,"&gt;="&amp;A128,Longboard!$F$2:$F$603,"&lt;="&amp;A128)</f>
        <v>0</v>
      </c>
      <c r="D128">
        <f>SUMIFS(Longboard!$H$2:$H$603,Longboard!$F$2:F$603,"&gt;="&amp;A128,Longboard!$F$2:$F$603,"&lt;="&amp;A128)</f>
        <v>0</v>
      </c>
      <c r="F128" s="29">
        <f>COUNTIFS(Longboard!$F$2:$F$603,"&gt;="&amp;A128,Longboard!$F$2:$F$603,"&lt;="&amp;A128,Longboard!$I$2:$I$603,"&gt;="&amp;Longboard!$H$6)</f>
        <v>0</v>
      </c>
      <c r="G128">
        <f>COUNTIFS(Longboard!$F$2:$F$603,"&gt;="&amp;A128,Longboard!$F$2:$F$603,"&lt;="&amp;A128,Longboard!$H$2:$H$603,"&gt;="&amp;Longboard!$H$6)</f>
        <v>0</v>
      </c>
      <c r="H128">
        <f>COUNTIFS(Longboard!$F$2:$F$603,"&gt;="&amp;A128,Longboard!$F$2:$F$603,"&lt;="&amp;A128,Longboard!$C$2:$C$603,"="&amp;Longboard!$C$4)</f>
        <v>0</v>
      </c>
      <c r="I128">
        <f>COUNTIFS(Longboard!$F$2:$F$603,"&gt;="&amp;A128,Longboard!$F$2:$F$603,"&lt;="&amp;A128,Longboard!$C$2:$C$603,"="&amp;Longboard!$C$355)</f>
        <v>0</v>
      </c>
    </row>
    <row r="129" spans="1:9">
      <c r="A129" s="28">
        <v>43383</v>
      </c>
      <c r="B129" s="29">
        <f>COUNTIF(Longboard!$F$2:$F$603,A129:A266)</f>
        <v>0</v>
      </c>
      <c r="C129" s="6">
        <f>SUMIFS(Longboard!$I$2:$I$603,Longboard!$F$2:$F$603,"&gt;="&amp;A129,Longboard!$F$2:$F$603,"&lt;="&amp;A129)</f>
        <v>0</v>
      </c>
      <c r="D129">
        <f>SUMIFS(Longboard!$H$2:$H$603,Longboard!$F$2:F$603,"&gt;="&amp;A129,Longboard!$F$2:$F$603,"&lt;="&amp;A129)</f>
        <v>0</v>
      </c>
      <c r="F129" s="29">
        <f>COUNTIFS(Longboard!$F$2:$F$603,"&gt;="&amp;A129,Longboard!$F$2:$F$603,"&lt;="&amp;A129,Longboard!$I$2:$I$603,"&gt;="&amp;Longboard!$H$6)</f>
        <v>0</v>
      </c>
      <c r="G129">
        <f>COUNTIFS(Longboard!$F$2:$F$603,"&gt;="&amp;A129,Longboard!$F$2:$F$603,"&lt;="&amp;A129,Longboard!$H$2:$H$603,"&gt;="&amp;Longboard!$H$6)</f>
        <v>0</v>
      </c>
      <c r="H129">
        <f>COUNTIFS(Longboard!$F$2:$F$603,"&gt;="&amp;A129,Longboard!$F$2:$F$603,"&lt;="&amp;A129,Longboard!$C$2:$C$603,"="&amp;Longboard!$C$4)</f>
        <v>0</v>
      </c>
      <c r="I129">
        <f>COUNTIFS(Longboard!$F$2:$F$603,"&gt;="&amp;A129,Longboard!$F$2:$F$603,"&lt;="&amp;A129,Longboard!$C$2:$C$603,"="&amp;Longboard!$C$355)</f>
        <v>0</v>
      </c>
    </row>
    <row r="130" spans="1:9">
      <c r="A130" s="28">
        <v>43384</v>
      </c>
      <c r="B130" s="29">
        <f>COUNTIF(Longboard!$F$2:$F$603,A130:A267)</f>
        <v>0</v>
      </c>
      <c r="C130" s="6">
        <f>SUMIFS(Longboard!$I$2:$I$603,Longboard!$F$2:$F$603,"&gt;="&amp;A130,Longboard!$F$2:$F$603,"&lt;="&amp;A130)</f>
        <v>0</v>
      </c>
      <c r="D130">
        <f>SUMIFS(Longboard!$H$2:$H$603,Longboard!$F$2:F$603,"&gt;="&amp;A130,Longboard!$F$2:$F$603,"&lt;="&amp;A130)</f>
        <v>0</v>
      </c>
      <c r="F130" s="29">
        <f>COUNTIFS(Longboard!$F$2:$F$603,"&gt;="&amp;A130,Longboard!$F$2:$F$603,"&lt;="&amp;A130,Longboard!$I$2:$I$603,"&gt;="&amp;Longboard!$H$6)</f>
        <v>0</v>
      </c>
      <c r="G130">
        <f>COUNTIFS(Longboard!$F$2:$F$603,"&gt;="&amp;A130,Longboard!$F$2:$F$603,"&lt;="&amp;A130,Longboard!$H$2:$H$603,"&gt;="&amp;Longboard!$H$6)</f>
        <v>0</v>
      </c>
      <c r="H130">
        <f>COUNTIFS(Longboard!$F$2:$F$603,"&gt;="&amp;A130,Longboard!$F$2:$F$603,"&lt;="&amp;A130,Longboard!$C$2:$C$603,"="&amp;Longboard!$C$4)</f>
        <v>0</v>
      </c>
      <c r="I130">
        <f>COUNTIFS(Longboard!$F$2:$F$603,"&gt;="&amp;A130,Longboard!$F$2:$F$603,"&lt;="&amp;A130,Longboard!$C$2:$C$603,"="&amp;Longboard!$C$355)</f>
        <v>0</v>
      </c>
    </row>
    <row r="131" spans="1:9">
      <c r="A131" s="28">
        <v>43385</v>
      </c>
      <c r="B131" s="29">
        <f>COUNTIF(Longboard!$F$2:$F$603,A131:A268)</f>
        <v>0</v>
      </c>
      <c r="C131" s="6">
        <f>SUMIFS(Longboard!$I$2:$I$603,Longboard!$F$2:$F$603,"&gt;="&amp;A131,Longboard!$F$2:$F$603,"&lt;="&amp;A131)</f>
        <v>0</v>
      </c>
      <c r="D131">
        <f>SUMIFS(Longboard!$H$2:$H$603,Longboard!$F$2:F$603,"&gt;="&amp;A131,Longboard!$F$2:$F$603,"&lt;="&amp;A131)</f>
        <v>0</v>
      </c>
      <c r="F131" s="29">
        <f>COUNTIFS(Longboard!$F$2:$F$603,"&gt;="&amp;A131,Longboard!$F$2:$F$603,"&lt;="&amp;A131,Longboard!$I$2:$I$603,"&gt;="&amp;Longboard!$H$6)</f>
        <v>0</v>
      </c>
      <c r="G131">
        <f>COUNTIFS(Longboard!$F$2:$F$603,"&gt;="&amp;A131,Longboard!$F$2:$F$603,"&lt;="&amp;A131,Longboard!$H$2:$H$603,"&gt;="&amp;Longboard!$H$6)</f>
        <v>0</v>
      </c>
      <c r="H131">
        <f>COUNTIFS(Longboard!$F$2:$F$603,"&gt;="&amp;A131,Longboard!$F$2:$F$603,"&lt;="&amp;A131,Longboard!$C$2:$C$603,"="&amp;Longboard!$C$4)</f>
        <v>0</v>
      </c>
      <c r="I131">
        <f>COUNTIFS(Longboard!$F$2:$F$603,"&gt;="&amp;A131,Longboard!$F$2:$F$603,"&lt;="&amp;A131,Longboard!$C$2:$C$603,"="&amp;Longboard!$C$355)</f>
        <v>0</v>
      </c>
    </row>
    <row r="132" spans="1:9">
      <c r="A132" s="28">
        <v>43386</v>
      </c>
      <c r="B132" s="29">
        <f>COUNTIF(Longboard!$F$2:$F$603,A132:A269)</f>
        <v>0</v>
      </c>
      <c r="C132" s="6">
        <f>SUMIFS(Longboard!$I$2:$I$603,Longboard!$F$2:$F$603,"&gt;="&amp;A132,Longboard!$F$2:$F$603,"&lt;="&amp;A132)</f>
        <v>0</v>
      </c>
      <c r="D132">
        <f>SUMIFS(Longboard!$H$2:$H$603,Longboard!$F$2:F$603,"&gt;="&amp;A132,Longboard!$F$2:$F$603,"&lt;="&amp;A132)</f>
        <v>0</v>
      </c>
      <c r="F132" s="29">
        <f>COUNTIFS(Longboard!$F$2:$F$603,"&gt;="&amp;A132,Longboard!$F$2:$F$603,"&lt;="&amp;A132,Longboard!$I$2:$I$603,"&gt;="&amp;Longboard!$H$6)</f>
        <v>0</v>
      </c>
      <c r="G132">
        <f>COUNTIFS(Longboard!$F$2:$F$603,"&gt;="&amp;A132,Longboard!$F$2:$F$603,"&lt;="&amp;A132,Longboard!$H$2:$H$603,"&gt;="&amp;Longboard!$H$6)</f>
        <v>0</v>
      </c>
      <c r="H132">
        <f>COUNTIFS(Longboard!$F$2:$F$603,"&gt;="&amp;A132,Longboard!$F$2:$F$603,"&lt;="&amp;A132,Longboard!$C$2:$C$603,"="&amp;Longboard!$C$4)</f>
        <v>0</v>
      </c>
      <c r="I132">
        <f>COUNTIFS(Longboard!$F$2:$F$603,"&gt;="&amp;A132,Longboard!$F$2:$F$603,"&lt;="&amp;A132,Longboard!$C$2:$C$603,"="&amp;Longboard!$C$355)</f>
        <v>0</v>
      </c>
    </row>
    <row r="133" spans="1:9">
      <c r="A133" s="28">
        <v>43387</v>
      </c>
      <c r="B133" s="29">
        <f>COUNTIF(Longboard!$F$2:$F$603,A133:A270)</f>
        <v>0</v>
      </c>
      <c r="C133" s="6">
        <f>SUMIFS(Longboard!$I$2:$I$603,Longboard!$F$2:$F$603,"&gt;="&amp;A133,Longboard!$F$2:$F$603,"&lt;="&amp;A133)</f>
        <v>0</v>
      </c>
      <c r="D133">
        <f>SUMIFS(Longboard!$H$2:$H$603,Longboard!$F$2:F$603,"&gt;="&amp;A133,Longboard!$F$2:$F$603,"&lt;="&amp;A133)</f>
        <v>0</v>
      </c>
      <c r="F133" s="29">
        <f>COUNTIFS(Longboard!$F$2:$F$603,"&gt;="&amp;A133,Longboard!$F$2:$F$603,"&lt;="&amp;A133,Longboard!$I$2:$I$603,"&gt;="&amp;Longboard!$H$6)</f>
        <v>0</v>
      </c>
      <c r="G133">
        <f>COUNTIFS(Longboard!$F$2:$F$603,"&gt;="&amp;A133,Longboard!$F$2:$F$603,"&lt;="&amp;A133,Longboard!$H$2:$H$603,"&gt;="&amp;Longboard!$H$6)</f>
        <v>0</v>
      </c>
      <c r="H133">
        <f>COUNTIFS(Longboard!$F$2:$F$603,"&gt;="&amp;A133,Longboard!$F$2:$F$603,"&lt;="&amp;A133,Longboard!$C$2:$C$603,"="&amp;Longboard!$C$4)</f>
        <v>0</v>
      </c>
      <c r="I133">
        <f>COUNTIFS(Longboard!$F$2:$F$603,"&gt;="&amp;A133,Longboard!$F$2:$F$603,"&lt;="&amp;A133,Longboard!$C$2:$C$603,"="&amp;Longboard!$C$355)</f>
        <v>0</v>
      </c>
    </row>
    <row r="134" spans="1:9">
      <c r="A134" s="28">
        <v>43388</v>
      </c>
      <c r="B134" s="29">
        <f>COUNTIF(Longboard!$F$2:$F$603,A134:A271)</f>
        <v>0</v>
      </c>
      <c r="C134" s="6">
        <f>SUMIFS(Longboard!$I$2:$I$603,Longboard!$F$2:$F$603,"&gt;="&amp;A134,Longboard!$F$2:$F$603,"&lt;="&amp;A134)</f>
        <v>0</v>
      </c>
      <c r="D134">
        <f>SUMIFS(Longboard!$H$2:$H$603,Longboard!$F$2:F$603,"&gt;="&amp;A134,Longboard!$F$2:$F$603,"&lt;="&amp;A134)</f>
        <v>0</v>
      </c>
      <c r="F134" s="29">
        <f>COUNTIFS(Longboard!$F$2:$F$603,"&gt;="&amp;A134,Longboard!$F$2:$F$603,"&lt;="&amp;A134,Longboard!$I$2:$I$603,"&gt;="&amp;Longboard!$H$6)</f>
        <v>0</v>
      </c>
      <c r="G134">
        <f>COUNTIFS(Longboard!$F$2:$F$603,"&gt;="&amp;A134,Longboard!$F$2:$F$603,"&lt;="&amp;A134,Longboard!$H$2:$H$603,"&gt;="&amp;Longboard!$H$6)</f>
        <v>0</v>
      </c>
      <c r="H134">
        <f>COUNTIFS(Longboard!$F$2:$F$603,"&gt;="&amp;A134,Longboard!$F$2:$F$603,"&lt;="&amp;A134,Longboard!$C$2:$C$603,"="&amp;Longboard!$C$4)</f>
        <v>0</v>
      </c>
      <c r="I134">
        <f>COUNTIFS(Longboard!$F$2:$F$603,"&gt;="&amp;A134,Longboard!$F$2:$F$603,"&lt;="&amp;A134,Longboard!$C$2:$C$603,"="&amp;Longboard!$C$355)</f>
        <v>0</v>
      </c>
    </row>
    <row r="135" spans="1:9">
      <c r="A135" s="28">
        <v>43389</v>
      </c>
      <c r="B135" s="29">
        <f>COUNTIF(Longboard!$F$2:$F$603,A135:A272)</f>
        <v>0</v>
      </c>
      <c r="C135" s="6">
        <f>SUMIFS(Longboard!$I$2:$I$603,Longboard!$F$2:$F$603,"&gt;="&amp;A135,Longboard!$F$2:$F$603,"&lt;="&amp;A135)</f>
        <v>0</v>
      </c>
      <c r="D135">
        <f>SUMIFS(Longboard!$H$2:$H$603,Longboard!$F$2:F$603,"&gt;="&amp;A135,Longboard!$F$2:$F$603,"&lt;="&amp;A135)</f>
        <v>0</v>
      </c>
      <c r="F135" s="29">
        <f>COUNTIFS(Longboard!$F$2:$F$603,"&gt;="&amp;A135,Longboard!$F$2:$F$603,"&lt;="&amp;A135,Longboard!$I$2:$I$603,"&gt;="&amp;Longboard!$H$6)</f>
        <v>0</v>
      </c>
      <c r="G135">
        <f>COUNTIFS(Longboard!$F$2:$F$603,"&gt;="&amp;A135,Longboard!$F$2:$F$603,"&lt;="&amp;A135,Longboard!$H$2:$H$603,"&gt;="&amp;Longboard!$H$6)</f>
        <v>0</v>
      </c>
      <c r="H135">
        <f>COUNTIFS(Longboard!$F$2:$F$603,"&gt;="&amp;A135,Longboard!$F$2:$F$603,"&lt;="&amp;A135,Longboard!$C$2:$C$603,"="&amp;Longboard!$C$4)</f>
        <v>0</v>
      </c>
      <c r="I135">
        <f>COUNTIFS(Longboard!$F$2:$F$603,"&gt;="&amp;A135,Longboard!$F$2:$F$603,"&lt;="&amp;A135,Longboard!$C$2:$C$603,"="&amp;Longboard!$C$355)</f>
        <v>0</v>
      </c>
    </row>
    <row r="136" spans="1:9">
      <c r="A136" s="28">
        <v>43390</v>
      </c>
      <c r="B136" s="29">
        <f>COUNTIF(Longboard!$F$2:$F$603,A136:A273)</f>
        <v>0</v>
      </c>
      <c r="C136" s="6">
        <f>SUMIFS(Longboard!$I$2:$I$603,Longboard!$F$2:$F$603,"&gt;="&amp;A136,Longboard!$F$2:$F$603,"&lt;="&amp;A136)</f>
        <v>0</v>
      </c>
      <c r="D136">
        <f>SUMIFS(Longboard!$H$2:$H$603,Longboard!$F$2:F$603,"&gt;="&amp;A136,Longboard!$F$2:$F$603,"&lt;="&amp;A136)</f>
        <v>0</v>
      </c>
      <c r="F136" s="29">
        <f>COUNTIFS(Longboard!$F$2:$F$603,"&gt;="&amp;A136,Longboard!$F$2:$F$603,"&lt;="&amp;A136,Longboard!$I$2:$I$603,"&gt;="&amp;Longboard!$H$6)</f>
        <v>0</v>
      </c>
      <c r="G136">
        <f>COUNTIFS(Longboard!$F$2:$F$603,"&gt;="&amp;A136,Longboard!$F$2:$F$603,"&lt;="&amp;A136,Longboard!$H$2:$H$603,"&gt;="&amp;Longboard!$H$6)</f>
        <v>0</v>
      </c>
      <c r="H136">
        <f>COUNTIFS(Longboard!$F$2:$F$603,"&gt;="&amp;A136,Longboard!$F$2:$F$603,"&lt;="&amp;A136,Longboard!$C$2:$C$603,"="&amp;Longboard!$C$4)</f>
        <v>0</v>
      </c>
      <c r="I136">
        <f>COUNTIFS(Longboard!$F$2:$F$603,"&gt;="&amp;A136,Longboard!$F$2:$F$603,"&lt;="&amp;A136,Longboard!$C$2:$C$603,"="&amp;Longboard!$C$355)</f>
        <v>0</v>
      </c>
    </row>
    <row r="137" spans="1:9">
      <c r="A137" s="28">
        <v>43391</v>
      </c>
      <c r="B137" s="29">
        <f>COUNTIF(Longboard!$F$2:$F$603,A137:A274)</f>
        <v>0</v>
      </c>
      <c r="C137" s="6">
        <f>SUMIFS(Longboard!$I$2:$I$603,Longboard!$F$2:$F$603,"&gt;="&amp;A137,Longboard!$F$2:$F$603,"&lt;="&amp;A137)</f>
        <v>0</v>
      </c>
      <c r="D137">
        <f>SUMIFS(Longboard!$H$2:$H$603,Longboard!$F$2:F$603,"&gt;="&amp;A137,Longboard!$F$2:$F$603,"&lt;="&amp;A137)</f>
        <v>0</v>
      </c>
      <c r="F137" s="29">
        <f>COUNTIFS(Longboard!$F$2:$F$603,"&gt;="&amp;A137,Longboard!$F$2:$F$603,"&lt;="&amp;A137,Longboard!$I$2:$I$603,"&gt;="&amp;Longboard!$H$6)</f>
        <v>0</v>
      </c>
      <c r="G137">
        <f>COUNTIFS(Longboard!$F$2:$F$603,"&gt;="&amp;A137,Longboard!$F$2:$F$603,"&lt;="&amp;A137,Longboard!$H$2:$H$603,"&gt;="&amp;Longboard!$H$6)</f>
        <v>0</v>
      </c>
      <c r="H137">
        <f>COUNTIFS(Longboard!$F$2:$F$603,"&gt;="&amp;A137,Longboard!$F$2:$F$603,"&lt;="&amp;A137,Longboard!$C$2:$C$603,"="&amp;Longboard!$C$4)</f>
        <v>0</v>
      </c>
      <c r="I137">
        <f>COUNTIFS(Longboard!$F$2:$F$603,"&gt;="&amp;A137,Longboard!$F$2:$F$603,"&lt;="&amp;A137,Longboard!$C$2:$C$603,"="&amp;Longboard!$C$355)</f>
        <v>0</v>
      </c>
    </row>
    <row r="138" spans="1:9">
      <c r="A138" s="28">
        <v>43392</v>
      </c>
      <c r="B138" s="29">
        <f>COUNTIF(Longboard!$F$2:$F$603,A138:A275)</f>
        <v>0</v>
      </c>
      <c r="C138" s="6">
        <f>SUMIFS(Longboard!$I$2:$I$603,Longboard!$F$2:$F$603,"&gt;="&amp;A138,Longboard!$F$2:$F$603,"&lt;="&amp;A138)</f>
        <v>0</v>
      </c>
      <c r="D138">
        <f>SUMIFS(Longboard!$H$2:$H$603,Longboard!$F$2:F$603,"&gt;="&amp;A138,Longboard!$F$2:$F$603,"&lt;="&amp;A138)</f>
        <v>0</v>
      </c>
      <c r="F138" s="29">
        <f>COUNTIFS(Longboard!$F$2:$F$603,"&gt;="&amp;A138,Longboard!$F$2:$F$603,"&lt;="&amp;A138,Longboard!$I$2:$I$603,"&gt;="&amp;Longboard!$H$6)</f>
        <v>0</v>
      </c>
      <c r="G138">
        <f>COUNTIFS(Longboard!$F$2:$F$603,"&gt;="&amp;A138,Longboard!$F$2:$F$603,"&lt;="&amp;A138,Longboard!$H$2:$H$603,"&gt;="&amp;Longboard!$H$6)</f>
        <v>0</v>
      </c>
      <c r="H138">
        <f>COUNTIFS(Longboard!$F$2:$F$603,"&gt;="&amp;A138,Longboard!$F$2:$F$603,"&lt;="&amp;A138,Longboard!$C$2:$C$603,"="&amp;Longboard!$C$4)</f>
        <v>0</v>
      </c>
      <c r="I138">
        <f>COUNTIFS(Longboard!$F$2:$F$603,"&gt;="&amp;A138,Longboard!$F$2:$F$603,"&lt;="&amp;A138,Longboard!$C$2:$C$603,"="&amp;Longboard!$C$355)</f>
        <v>0</v>
      </c>
    </row>
    <row r="139" spans="1:9">
      <c r="A139" s="28">
        <v>43393</v>
      </c>
      <c r="F139" s="29"/>
    </row>
    <row r="140" spans="1:9">
      <c r="B140" s="29">
        <f>SUM(B2:B138)</f>
        <v>0</v>
      </c>
      <c r="C140" s="6">
        <f>SUM(C2:C138)</f>
        <v>0</v>
      </c>
      <c r="D140">
        <f>SUM(D2:D138)</f>
        <v>0</v>
      </c>
      <c r="F140" s="29">
        <f>SUM(F2:F138)</f>
        <v>0</v>
      </c>
      <c r="G140">
        <f>SUM(G2:G138)</f>
        <v>0</v>
      </c>
      <c r="H140">
        <f>SUM(H2:H138)</f>
        <v>0</v>
      </c>
      <c r="I140">
        <f>SUM(I2:I138)</f>
        <v>0</v>
      </c>
    </row>
  </sheetData>
  <conditionalFormatting sqref="B1:B1048576">
    <cfRule type="cellIs" dxfId="38" priority="1" operator="equal">
      <formula>0</formula>
    </cfRule>
  </conditionalFormatting>
  <conditionalFormatting sqref="C1:D1048576">
    <cfRule type="cellIs" dxfId="37" priority="2" operator="greaterThanOrEqual">
      <formula>0.1</formula>
    </cfRule>
  </conditionalFormatting>
  <conditionalFormatting sqref="I9">
    <cfRule type="cellIs" priority="3" operator="greaterThanOrEqual">
      <formula>$D$9</formula>
    </cfRule>
  </conditionalFormatting>
  <pageMargins left="0.7" right="0.7" top="0.75" bottom="0.75" header="0.3" footer="0.3"/>
  <pageSetup orientation="portrait" r:id="rId1"/>
  <ignoredErrors>
    <ignoredError sqref="B3 B4:B138"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pageSetUpPr fitToPage="1"/>
  </sheetPr>
  <dimension ref="A1:P724"/>
  <sheetViews>
    <sheetView zoomScale="80" zoomScaleNormal="80" workbookViewId="0">
      <selection activeCell="A5" sqref="A5"/>
    </sheetView>
  </sheetViews>
  <sheetFormatPr defaultColWidth="15.7109375" defaultRowHeight="34.5" customHeight="1"/>
  <cols>
    <col min="1" max="16384" width="15.7109375" style="133"/>
  </cols>
  <sheetData>
    <row r="1" spans="1:16" ht="34.5" customHeight="1">
      <c r="A1" s="198" t="s">
        <v>741</v>
      </c>
      <c r="B1" s="198"/>
      <c r="C1" s="198"/>
      <c r="D1" s="198"/>
      <c r="E1" s="185"/>
      <c r="F1" s="185"/>
      <c r="G1" s="185"/>
    </row>
    <row r="2" spans="1:16" ht="34.5" customHeight="1">
      <c r="A2" s="134"/>
      <c r="B2" s="134"/>
      <c r="C2" s="134"/>
      <c r="D2" s="134"/>
    </row>
    <row r="3" spans="1:16" ht="34.5" customHeight="1">
      <c r="A3" s="135" t="s">
        <v>725</v>
      </c>
      <c r="B3" s="135" t="s">
        <v>726</v>
      </c>
      <c r="C3" s="135" t="s">
        <v>727</v>
      </c>
      <c r="D3" s="135" t="s">
        <v>728</v>
      </c>
      <c r="E3" s="135" t="s">
        <v>17</v>
      </c>
      <c r="F3" s="135" t="s">
        <v>742</v>
      </c>
      <c r="G3" s="170" t="s">
        <v>729</v>
      </c>
      <c r="H3" s="124" t="s">
        <v>730</v>
      </c>
      <c r="I3" s="117" t="s">
        <v>731</v>
      </c>
      <c r="J3" s="117" t="s">
        <v>743</v>
      </c>
      <c r="K3" s="117" t="s">
        <v>733</v>
      </c>
      <c r="L3" s="117" t="s">
        <v>734</v>
      </c>
      <c r="M3" s="117" t="s">
        <v>20</v>
      </c>
      <c r="N3" s="117" t="s">
        <v>21</v>
      </c>
      <c r="O3" s="117" t="s">
        <v>672</v>
      </c>
      <c r="P3" s="117" t="s">
        <v>744</v>
      </c>
    </row>
    <row r="4" spans="1:16" ht="34.5" customHeight="1">
      <c r="A4" s="113" cm="1">
        <f t="array" ref="A4:F34">_xlfn.LET(
    _xlpm.src,Longboard!$A$2:$T$10000,
    _xlpm.prot,INDEX(_xlpm.src,,4),
    _xlpm.mask,UPPER(TRIM(_xlpm.prot))="BLM",
    _xlpm.cols,_xlfn.HSTACK(
        INDEX(_xlpm.src,,1),
        INDEX(_xlpm.src,,2),
        INDEX(_xlpm.src,,8),
        INDEX(_xlpm.src,,9),
        INDEX(_xlpm.src,,10),
        INDEX(_xlpm.src,,20)
    ),
    _xlpm.data,_xlfn._xlws.FILTER(_xlpm.cols,_xlpm.mask),
    IFERROR(_xlfn._xlws.SORT(_xlpm.data,1,1),"")
)</f>
        <v>112</v>
      </c>
      <c r="B4" s="113" t="str">
        <v>Drake Creek</v>
      </c>
      <c r="C4" s="137">
        <v>0.3</v>
      </c>
      <c r="D4" s="137">
        <v>0</v>
      </c>
      <c r="E4" s="137">
        <v>0</v>
      </c>
      <c r="F4" s="113">
        <v>0</v>
      </c>
      <c r="G4" s="171"/>
      <c r="H4" s="139">
        <f>COUNTIF(C4:C199,"&gt;0")</f>
        <v>7</v>
      </c>
      <c r="I4" s="140">
        <f>COUNTIF(D4:D199,"&gt;0")</f>
        <v>18</v>
      </c>
      <c r="J4" s="140">
        <f>COUNTIF(E4:E199,"&gt;0")</f>
        <v>6</v>
      </c>
      <c r="K4" s="141">
        <f>SUM(C4:C199)</f>
        <v>1229.6500000000001</v>
      </c>
      <c r="L4" s="141">
        <f>SUM(D4:D199)</f>
        <v>17.20000000000001</v>
      </c>
      <c r="M4" s="141">
        <f>SUM(E4:E199)</f>
        <v>1.7999999999999998</v>
      </c>
      <c r="N4" s="141">
        <f>SUM(K4:L4)</f>
        <v>1246.8500000000001</v>
      </c>
      <c r="O4" s="140">
        <f>SUM(H4,I4)</f>
        <v>25</v>
      </c>
      <c r="P4" s="140">
        <f>COUNTIF(F4:F32,"yes")</f>
        <v>0</v>
      </c>
    </row>
    <row r="5" spans="1:16" ht="34.5" customHeight="1">
      <c r="A5" s="113">
        <v>113</v>
      </c>
      <c r="B5" s="113" t="str">
        <v>Chase</v>
      </c>
      <c r="C5" s="137">
        <v>0.1</v>
      </c>
      <c r="D5" s="137">
        <v>0</v>
      </c>
      <c r="E5" s="137">
        <v>0</v>
      </c>
      <c r="F5" s="113">
        <v>0</v>
      </c>
      <c r="G5" s="171"/>
    </row>
    <row r="6" spans="1:16" ht="34.5" customHeight="1">
      <c r="A6" s="113">
        <v>134</v>
      </c>
      <c r="B6" s="113" t="str">
        <v>North Green</v>
      </c>
      <c r="C6" s="137">
        <v>0</v>
      </c>
      <c r="D6" s="137">
        <v>0.1</v>
      </c>
      <c r="E6" s="137">
        <v>0</v>
      </c>
      <c r="F6" s="113">
        <v>0</v>
      </c>
      <c r="G6" s="171"/>
    </row>
    <row r="7" spans="1:16" ht="34.5" customHeight="1">
      <c r="A7" s="113">
        <v>137</v>
      </c>
      <c r="B7" s="113" t="str">
        <v xml:space="preserve">Hamaker </v>
      </c>
      <c r="C7" s="137">
        <v>0.1</v>
      </c>
      <c r="D7" s="137">
        <v>0</v>
      </c>
      <c r="E7" s="137">
        <v>0</v>
      </c>
      <c r="F7" s="113">
        <v>0</v>
      </c>
      <c r="G7" s="171"/>
    </row>
    <row r="8" spans="1:16" ht="34.5" customHeight="1">
      <c r="A8" s="113">
        <v>145</v>
      </c>
      <c r="B8" s="113" t="str">
        <v>Creed</v>
      </c>
      <c r="C8" s="137">
        <v>0</v>
      </c>
      <c r="D8" s="137">
        <v>0.1</v>
      </c>
      <c r="E8" s="137">
        <v>0</v>
      </c>
      <c r="F8" s="113">
        <v>0</v>
      </c>
      <c r="G8" s="171"/>
    </row>
    <row r="9" spans="1:16" ht="34.5" customHeight="1">
      <c r="A9" s="113">
        <v>146</v>
      </c>
      <c r="B9" s="113" t="str">
        <v>Stephen Butte</v>
      </c>
      <c r="C9" s="137">
        <v>0</v>
      </c>
      <c r="D9" s="137">
        <v>0.1</v>
      </c>
      <c r="E9" s="137">
        <v>0</v>
      </c>
      <c r="F9" s="113">
        <v>0</v>
      </c>
      <c r="G9" s="171"/>
    </row>
    <row r="10" spans="1:16" ht="34.5" customHeight="1">
      <c r="A10" s="113">
        <v>156</v>
      </c>
      <c r="B10" s="113" t="str">
        <v>Crow Butte</v>
      </c>
      <c r="C10" s="137">
        <v>0</v>
      </c>
      <c r="D10" s="137">
        <v>0.1</v>
      </c>
      <c r="E10" s="137">
        <v>0</v>
      </c>
      <c r="F10" s="113">
        <v>0</v>
      </c>
      <c r="G10" s="171"/>
    </row>
    <row r="11" spans="1:16" ht="34.5" customHeight="1">
      <c r="A11" s="113">
        <v>157</v>
      </c>
      <c r="B11" s="113" t="str">
        <v>Smith</v>
      </c>
      <c r="C11" s="137">
        <v>0</v>
      </c>
      <c r="D11" s="137">
        <v>0</v>
      </c>
      <c r="E11" s="137">
        <v>0.1</v>
      </c>
      <c r="F11" s="113">
        <v>0</v>
      </c>
      <c r="G11" s="171"/>
    </row>
    <row r="12" spans="1:16" ht="34.5" customHeight="1">
      <c r="A12" s="113">
        <v>159</v>
      </c>
      <c r="B12" s="113" t="str">
        <v>Dry</v>
      </c>
      <c r="C12" s="137">
        <v>0</v>
      </c>
      <c r="D12" s="137">
        <v>0.5</v>
      </c>
      <c r="E12" s="137">
        <v>0</v>
      </c>
      <c r="F12" s="113">
        <v>0</v>
      </c>
      <c r="G12" s="171"/>
    </row>
    <row r="13" spans="1:16" ht="34.5" customHeight="1">
      <c r="A13" s="113">
        <v>169</v>
      </c>
      <c r="B13" s="113" t="str">
        <v>Topsy</v>
      </c>
      <c r="C13" s="137">
        <v>0.8</v>
      </c>
      <c r="D13" s="137">
        <v>0</v>
      </c>
      <c r="E13" s="137">
        <v>0</v>
      </c>
      <c r="F13" s="113">
        <v>0</v>
      </c>
      <c r="G13" s="171"/>
    </row>
    <row r="14" spans="1:16" ht="34.5" customHeight="1">
      <c r="A14" s="113">
        <v>174</v>
      </c>
      <c r="B14" s="113" t="str">
        <v>Irish</v>
      </c>
      <c r="C14" s="137">
        <v>0</v>
      </c>
      <c r="D14" s="137">
        <v>0.1</v>
      </c>
      <c r="E14" s="137">
        <v>0</v>
      </c>
      <c r="F14" s="113">
        <v>0</v>
      </c>
      <c r="G14" s="171"/>
    </row>
    <row r="15" spans="1:16" ht="34.5" customHeight="1">
      <c r="A15" s="113">
        <v>175</v>
      </c>
      <c r="B15" s="113" t="str">
        <v>Double</v>
      </c>
      <c r="C15" s="137">
        <v>0</v>
      </c>
      <c r="D15" s="137">
        <v>0.1</v>
      </c>
      <c r="E15" s="137">
        <v>0</v>
      </c>
      <c r="F15" s="113">
        <v>0</v>
      </c>
      <c r="G15" s="171"/>
    </row>
    <row r="16" spans="1:16" ht="34.5" customHeight="1">
      <c r="A16" s="113">
        <v>181</v>
      </c>
      <c r="B16" s="113" t="str">
        <v>Willow</v>
      </c>
      <c r="C16" s="137">
        <v>0</v>
      </c>
      <c r="D16" s="137">
        <v>0.1</v>
      </c>
      <c r="E16" s="137">
        <v>0</v>
      </c>
      <c r="F16" s="113">
        <v>0</v>
      </c>
      <c r="G16" s="171"/>
    </row>
    <row r="17" spans="1:7" ht="34.5" customHeight="1">
      <c r="A17" s="113">
        <v>187</v>
      </c>
      <c r="B17" s="113" t="str">
        <v>Brady</v>
      </c>
      <c r="C17" s="137">
        <v>0</v>
      </c>
      <c r="D17" s="137">
        <v>15</v>
      </c>
      <c r="E17" s="137">
        <v>0</v>
      </c>
      <c r="F17" s="113">
        <v>0</v>
      </c>
      <c r="G17" s="171"/>
    </row>
    <row r="18" spans="1:7" ht="34.5" customHeight="1">
      <c r="A18" s="113">
        <v>191</v>
      </c>
      <c r="B18" s="113" t="str">
        <v>Bucks</v>
      </c>
      <c r="C18" s="137">
        <v>0</v>
      </c>
      <c r="D18" s="137">
        <v>0.2</v>
      </c>
      <c r="E18" s="137">
        <v>0</v>
      </c>
      <c r="F18" s="113">
        <v>0</v>
      </c>
      <c r="G18" s="171"/>
    </row>
    <row r="19" spans="1:7" ht="34.5" customHeight="1">
      <c r="A19" s="113">
        <v>197</v>
      </c>
      <c r="B19" s="113" t="str">
        <v>Chase 2</v>
      </c>
      <c r="C19" s="137">
        <v>0.1</v>
      </c>
      <c r="D19" s="137">
        <v>0</v>
      </c>
      <c r="E19" s="137">
        <v>0</v>
      </c>
      <c r="F19" s="113">
        <v>0</v>
      </c>
      <c r="G19" s="171"/>
    </row>
    <row r="20" spans="1:7" ht="34.5" customHeight="1">
      <c r="A20" s="113">
        <v>200</v>
      </c>
      <c r="B20" s="113" t="str">
        <v xml:space="preserve">Hamaker 2 </v>
      </c>
      <c r="C20" s="137">
        <v>0</v>
      </c>
      <c r="D20" s="137">
        <v>0</v>
      </c>
      <c r="E20" s="137">
        <v>0.1</v>
      </c>
      <c r="F20" s="113">
        <v>0</v>
      </c>
      <c r="G20" s="171"/>
    </row>
    <row r="21" spans="1:7" ht="34.5" customHeight="1">
      <c r="A21" s="113">
        <v>203</v>
      </c>
      <c r="B21" s="113" t="str">
        <v>Oil Dry</v>
      </c>
      <c r="C21" s="137">
        <v>0</v>
      </c>
      <c r="D21" s="137">
        <v>0</v>
      </c>
      <c r="E21" s="137">
        <v>0.25</v>
      </c>
      <c r="F21" s="113">
        <v>0</v>
      </c>
      <c r="G21" s="171"/>
    </row>
    <row r="22" spans="1:7" ht="34.5" customHeight="1">
      <c r="A22" s="113">
        <v>205</v>
      </c>
      <c r="B22" s="113" t="str">
        <v>Fish Creek</v>
      </c>
      <c r="C22" s="137">
        <v>0</v>
      </c>
      <c r="D22" s="137">
        <v>0.1</v>
      </c>
      <c r="E22" s="137">
        <v>0</v>
      </c>
      <c r="F22" s="113">
        <v>0</v>
      </c>
      <c r="G22" s="171"/>
    </row>
    <row r="23" spans="1:7" ht="34.5" customHeight="1">
      <c r="A23" s="113">
        <v>208</v>
      </c>
      <c r="B23" s="113" t="str">
        <v>Bunchgrass</v>
      </c>
      <c r="C23" s="137">
        <v>0</v>
      </c>
      <c r="D23" s="137">
        <v>0</v>
      </c>
      <c r="E23" s="137">
        <v>0.25</v>
      </c>
      <c r="F23" s="172">
        <v>0</v>
      </c>
      <c r="G23" s="154"/>
    </row>
    <row r="24" spans="1:7" ht="34.5" customHeight="1">
      <c r="A24" s="113">
        <v>218</v>
      </c>
      <c r="B24" s="113" t="str">
        <v>Bowman</v>
      </c>
      <c r="C24" s="137">
        <v>0</v>
      </c>
      <c r="D24" s="137">
        <v>0.1</v>
      </c>
      <c r="E24" s="137">
        <v>0</v>
      </c>
      <c r="F24" s="113">
        <v>0</v>
      </c>
      <c r="G24" s="171"/>
    </row>
    <row r="25" spans="1:7" ht="34.5" customHeight="1">
      <c r="A25" s="113">
        <v>229</v>
      </c>
      <c r="B25" s="113" t="str">
        <v>Brimwell</v>
      </c>
      <c r="C25" s="137">
        <v>0.25</v>
      </c>
      <c r="D25" s="137">
        <v>0</v>
      </c>
      <c r="E25" s="137">
        <v>0</v>
      </c>
      <c r="F25" s="113">
        <v>0</v>
      </c>
      <c r="G25" s="171"/>
    </row>
    <row r="26" spans="1:7" ht="34.5" customHeight="1">
      <c r="A26" s="113">
        <v>239</v>
      </c>
      <c r="B26" s="113" t="str">
        <v>Fredericks Butte</v>
      </c>
      <c r="C26" s="137">
        <v>0</v>
      </c>
      <c r="D26" s="137">
        <v>0</v>
      </c>
      <c r="E26" s="137">
        <v>0.1</v>
      </c>
      <c r="F26" s="113">
        <v>0</v>
      </c>
      <c r="G26" s="171"/>
    </row>
    <row r="27" spans="1:7" ht="34.5" customHeight="1">
      <c r="A27" s="113">
        <v>244</v>
      </c>
      <c r="B27" s="113" t="str">
        <v>Table</v>
      </c>
      <c r="C27" s="137">
        <v>0</v>
      </c>
      <c r="D27" s="137">
        <v>0.1</v>
      </c>
      <c r="E27" s="137">
        <v>0</v>
      </c>
      <c r="F27" s="113">
        <v>0</v>
      </c>
      <c r="G27" s="171"/>
    </row>
    <row r="28" spans="1:7" ht="34.5" customHeight="1">
      <c r="A28" s="113">
        <v>246</v>
      </c>
      <c r="B28" s="113" t="str">
        <v>Sink</v>
      </c>
      <c r="C28" s="137">
        <v>0</v>
      </c>
      <c r="D28" s="137">
        <v>0</v>
      </c>
      <c r="E28" s="137">
        <v>1</v>
      </c>
      <c r="F28" s="113">
        <v>0</v>
      </c>
      <c r="G28" s="171"/>
    </row>
    <row r="29" spans="1:7" ht="34.5" customHeight="1">
      <c r="A29" s="113">
        <v>264</v>
      </c>
      <c r="B29" s="113" t="str">
        <v>Bull</v>
      </c>
      <c r="C29" s="137">
        <v>0</v>
      </c>
      <c r="D29" s="137">
        <v>0.1</v>
      </c>
      <c r="E29" s="137">
        <v>0</v>
      </c>
      <c r="F29" s="113">
        <v>0</v>
      </c>
      <c r="G29" s="171"/>
    </row>
    <row r="30" spans="1:7" ht="34.5" customHeight="1">
      <c r="A30" s="113">
        <v>298</v>
      </c>
      <c r="B30" s="113" t="str">
        <v>Green Mountain</v>
      </c>
      <c r="C30" s="137">
        <v>0</v>
      </c>
      <c r="D30" s="137">
        <v>0.1</v>
      </c>
      <c r="E30" s="137">
        <v>0</v>
      </c>
      <c r="F30" s="113">
        <v>0</v>
      </c>
      <c r="G30" s="171"/>
    </row>
    <row r="31" spans="1:7" ht="34.5" customHeight="1">
      <c r="A31" s="113">
        <v>299</v>
      </c>
      <c r="B31" s="113" t="str">
        <v>Rock</v>
      </c>
      <c r="C31" s="137">
        <v>0</v>
      </c>
      <c r="D31" s="137">
        <v>0.1</v>
      </c>
      <c r="E31" s="137">
        <v>0</v>
      </c>
      <c r="F31" s="113">
        <v>0</v>
      </c>
      <c r="G31" s="171"/>
    </row>
    <row r="32" spans="1:7" ht="34.5" customHeight="1">
      <c r="A32" s="113">
        <v>300</v>
      </c>
      <c r="B32" s="113" t="str">
        <v>Little Junie</v>
      </c>
      <c r="C32" s="137">
        <v>0</v>
      </c>
      <c r="D32" s="137">
        <v>0.1</v>
      </c>
      <c r="E32" s="137">
        <v>0</v>
      </c>
      <c r="F32" s="113">
        <v>0</v>
      </c>
      <c r="G32" s="171"/>
    </row>
    <row r="33" spans="1:7" ht="34.5" customHeight="1">
      <c r="A33" s="113">
        <v>303</v>
      </c>
      <c r="B33" s="113" t="str">
        <v>Farm</v>
      </c>
      <c r="C33" s="137">
        <v>0</v>
      </c>
      <c r="D33" s="137">
        <v>0.1</v>
      </c>
      <c r="E33" s="137">
        <v>0</v>
      </c>
      <c r="F33" s="113">
        <v>0</v>
      </c>
      <c r="G33" s="171"/>
    </row>
    <row r="34" spans="1:7" ht="34.5" customHeight="1">
      <c r="A34" s="113">
        <v>313</v>
      </c>
      <c r="B34" s="113" t="str">
        <v>Picture Rock</v>
      </c>
      <c r="C34" s="137">
        <v>1228</v>
      </c>
      <c r="D34" s="137">
        <v>0</v>
      </c>
      <c r="E34" s="137">
        <v>0</v>
      </c>
      <c r="F34" s="113">
        <v>0</v>
      </c>
      <c r="G34" s="171"/>
    </row>
    <row r="35" spans="1:7" ht="34.5" customHeight="1">
      <c r="A35" s="113"/>
      <c r="B35" s="113"/>
      <c r="C35" s="137"/>
      <c r="D35" s="137"/>
      <c r="E35" s="137"/>
      <c r="F35" s="113"/>
      <c r="G35" s="171"/>
    </row>
    <row r="36" spans="1:7" ht="34.5" customHeight="1">
      <c r="A36" s="113"/>
      <c r="B36" s="113"/>
      <c r="C36" s="137"/>
      <c r="D36" s="137"/>
      <c r="E36" s="137"/>
      <c r="F36" s="113"/>
      <c r="G36" s="171"/>
    </row>
    <row r="37" spans="1:7" ht="34.5" customHeight="1">
      <c r="A37" s="113"/>
      <c r="B37" s="113"/>
      <c r="C37" s="137"/>
      <c r="D37" s="137"/>
      <c r="E37" s="137"/>
      <c r="F37" s="113"/>
      <c r="G37" s="171"/>
    </row>
    <row r="38" spans="1:7" ht="34.5" customHeight="1">
      <c r="A38" s="113"/>
      <c r="B38" s="113"/>
      <c r="C38" s="137"/>
      <c r="D38" s="137"/>
      <c r="E38" s="137"/>
      <c r="F38" s="113"/>
      <c r="G38" s="171"/>
    </row>
    <row r="39" spans="1:7" ht="34.5" customHeight="1">
      <c r="A39" s="113"/>
      <c r="B39" s="113"/>
      <c r="C39" s="137"/>
      <c r="D39" s="137"/>
      <c r="E39" s="137"/>
      <c r="F39" s="113"/>
      <c r="G39" s="171"/>
    </row>
    <row r="40" spans="1:7" ht="34.5" customHeight="1">
      <c r="A40" s="113"/>
      <c r="B40" s="113"/>
      <c r="C40" s="137"/>
      <c r="D40" s="137"/>
      <c r="E40" s="137"/>
      <c r="F40" s="113"/>
      <c r="G40" s="171"/>
    </row>
    <row r="41" spans="1:7" ht="34.5" customHeight="1">
      <c r="A41" s="113"/>
      <c r="B41" s="113"/>
      <c r="C41" s="137"/>
      <c r="D41" s="137"/>
      <c r="E41" s="137"/>
      <c r="F41" s="113"/>
      <c r="G41" s="171"/>
    </row>
    <row r="42" spans="1:7" ht="34.5" customHeight="1">
      <c r="A42" s="113"/>
      <c r="B42" s="113"/>
      <c r="C42" s="137"/>
      <c r="D42" s="137"/>
      <c r="E42" s="137"/>
      <c r="F42" s="113"/>
      <c r="G42" s="171"/>
    </row>
    <row r="43" spans="1:7" ht="34.5" customHeight="1">
      <c r="A43" s="113"/>
      <c r="B43" s="113"/>
      <c r="C43" s="137"/>
      <c r="D43" s="137"/>
      <c r="E43" s="137"/>
      <c r="F43" s="113"/>
      <c r="G43" s="171"/>
    </row>
    <row r="44" spans="1:7" ht="34.5" customHeight="1">
      <c r="A44" s="113"/>
      <c r="B44" s="113"/>
      <c r="C44" s="137"/>
      <c r="D44" s="137"/>
      <c r="E44" s="137"/>
      <c r="F44" s="113"/>
      <c r="G44" s="171"/>
    </row>
    <row r="45" spans="1:7" ht="34.5" customHeight="1">
      <c r="A45" s="113"/>
      <c r="B45" s="113"/>
      <c r="C45" s="137"/>
      <c r="D45" s="137"/>
      <c r="E45" s="137"/>
      <c r="F45" s="113"/>
      <c r="G45" s="171"/>
    </row>
    <row r="46" spans="1:7" ht="34.5" customHeight="1">
      <c r="A46" s="113"/>
      <c r="B46" s="113"/>
      <c r="C46" s="137"/>
      <c r="D46" s="137"/>
      <c r="E46" s="137"/>
      <c r="F46" s="113"/>
      <c r="G46" s="171"/>
    </row>
    <row r="47" spans="1:7" ht="34.5" customHeight="1">
      <c r="A47" s="113"/>
      <c r="B47" s="113"/>
      <c r="C47" s="137"/>
      <c r="D47" s="137"/>
      <c r="E47" s="137"/>
      <c r="F47" s="113"/>
      <c r="G47" s="171"/>
    </row>
    <row r="48" spans="1:7" ht="34.5" customHeight="1">
      <c r="A48" s="113"/>
      <c r="B48" s="113"/>
      <c r="C48" s="137"/>
      <c r="D48" s="137"/>
      <c r="E48" s="137"/>
      <c r="F48" s="113"/>
      <c r="G48" s="171"/>
    </row>
    <row r="49" spans="1:7" ht="34.5" customHeight="1">
      <c r="A49" s="113"/>
      <c r="B49" s="113"/>
      <c r="C49" s="137"/>
      <c r="D49" s="137"/>
      <c r="E49" s="137"/>
      <c r="F49" s="113"/>
      <c r="G49" s="171"/>
    </row>
    <row r="50" spans="1:7" ht="34.5" customHeight="1">
      <c r="A50" s="113"/>
      <c r="B50" s="113"/>
      <c r="C50" s="137"/>
      <c r="D50" s="137"/>
      <c r="E50" s="137"/>
      <c r="F50" s="113"/>
      <c r="G50" s="171"/>
    </row>
    <row r="51" spans="1:7" ht="34.5" customHeight="1">
      <c r="A51" s="113"/>
      <c r="B51" s="113"/>
      <c r="C51" s="137"/>
      <c r="D51" s="137"/>
      <c r="E51" s="137"/>
      <c r="F51" s="113"/>
      <c r="G51" s="171"/>
    </row>
    <row r="52" spans="1:7" ht="34.5" customHeight="1">
      <c r="A52" s="113"/>
      <c r="B52" s="113"/>
      <c r="C52" s="137"/>
      <c r="D52" s="137"/>
      <c r="E52" s="137"/>
      <c r="F52" s="113"/>
      <c r="G52" s="171"/>
    </row>
    <row r="53" spans="1:7" ht="34.5" customHeight="1">
      <c r="A53" s="113"/>
      <c r="B53" s="113"/>
      <c r="C53" s="137"/>
      <c r="D53" s="137"/>
      <c r="E53" s="137"/>
      <c r="F53" s="113"/>
      <c r="G53" s="171"/>
    </row>
    <row r="54" spans="1:7" ht="34.5" customHeight="1">
      <c r="A54" s="113"/>
      <c r="B54" s="113"/>
      <c r="C54" s="137"/>
      <c r="D54" s="137"/>
      <c r="E54" s="137"/>
      <c r="F54" s="113"/>
      <c r="G54" s="171"/>
    </row>
    <row r="55" spans="1:7" ht="34.5" customHeight="1">
      <c r="A55" s="113"/>
      <c r="B55" s="113"/>
      <c r="C55" s="137"/>
      <c r="D55" s="137"/>
      <c r="E55" s="137"/>
      <c r="F55" s="113"/>
      <c r="G55" s="171"/>
    </row>
    <row r="56" spans="1:7" ht="34.5" customHeight="1">
      <c r="A56" s="113"/>
      <c r="B56" s="113"/>
      <c r="C56" s="137"/>
      <c r="D56" s="137"/>
      <c r="E56" s="137"/>
      <c r="F56" s="113"/>
      <c r="G56" s="171"/>
    </row>
    <row r="57" spans="1:7" ht="34.5" customHeight="1">
      <c r="A57" s="113"/>
      <c r="B57" s="113"/>
      <c r="C57" s="137"/>
      <c r="D57" s="137"/>
      <c r="E57" s="137"/>
      <c r="F57" s="113"/>
      <c r="G57" s="171"/>
    </row>
    <row r="58" spans="1:7" ht="34.5" customHeight="1">
      <c r="A58" s="113"/>
      <c r="B58" s="113"/>
      <c r="C58" s="137"/>
      <c r="D58" s="137"/>
      <c r="E58" s="137"/>
      <c r="F58" s="113"/>
      <c r="G58" s="171"/>
    </row>
    <row r="59" spans="1:7" ht="34.5" customHeight="1">
      <c r="A59" s="113"/>
      <c r="B59" s="113"/>
      <c r="C59" s="137"/>
      <c r="D59" s="137"/>
      <c r="E59" s="137"/>
      <c r="F59" s="113"/>
      <c r="G59" s="171"/>
    </row>
    <row r="60" spans="1:7" ht="34.5" customHeight="1">
      <c r="A60" s="113"/>
      <c r="B60" s="113"/>
      <c r="C60" s="137"/>
      <c r="D60" s="137"/>
      <c r="E60" s="137"/>
      <c r="F60" s="113"/>
      <c r="G60" s="171"/>
    </row>
    <row r="61" spans="1:7" ht="34.5" customHeight="1">
      <c r="A61" s="113"/>
      <c r="B61" s="113"/>
      <c r="C61" s="137"/>
      <c r="D61" s="137"/>
      <c r="E61" s="137"/>
      <c r="F61" s="113"/>
      <c r="G61" s="171"/>
    </row>
    <row r="62" spans="1:7" ht="34.5" customHeight="1">
      <c r="A62" s="113"/>
      <c r="B62" s="113"/>
      <c r="C62" s="137"/>
      <c r="D62" s="137"/>
      <c r="E62" s="137"/>
      <c r="F62" s="113"/>
      <c r="G62" s="171"/>
    </row>
    <row r="63" spans="1:7" ht="34.5" customHeight="1">
      <c r="A63" s="113"/>
      <c r="B63" s="113"/>
      <c r="C63" s="137"/>
      <c r="D63" s="137"/>
      <c r="E63" s="137"/>
      <c r="F63" s="113"/>
      <c r="G63" s="171"/>
    </row>
    <row r="64" spans="1:7" ht="34.5" customHeight="1">
      <c r="A64" s="113"/>
      <c r="B64" s="113"/>
      <c r="C64" s="137"/>
      <c r="D64" s="137"/>
      <c r="E64" s="137"/>
      <c r="F64" s="113"/>
      <c r="G64" s="171"/>
    </row>
    <row r="65" spans="1:7" ht="34.5" customHeight="1">
      <c r="A65" s="113"/>
      <c r="B65" s="113"/>
      <c r="C65" s="137"/>
      <c r="D65" s="137"/>
      <c r="E65" s="137"/>
      <c r="F65" s="113"/>
      <c r="G65" s="171"/>
    </row>
    <row r="66" spans="1:7" ht="34.5" customHeight="1">
      <c r="A66" s="113"/>
      <c r="B66" s="113"/>
      <c r="C66" s="137"/>
      <c r="D66" s="137"/>
      <c r="E66" s="137"/>
      <c r="F66" s="113"/>
      <c r="G66" s="171"/>
    </row>
    <row r="67" spans="1:7" ht="34.5" customHeight="1">
      <c r="A67" s="113"/>
      <c r="B67" s="113"/>
      <c r="C67" s="137"/>
      <c r="D67" s="137"/>
      <c r="E67" s="137"/>
      <c r="F67" s="113"/>
      <c r="G67" s="171"/>
    </row>
    <row r="68" spans="1:7" ht="34.5" customHeight="1">
      <c r="A68" s="113"/>
      <c r="B68" s="113"/>
      <c r="C68" s="137"/>
      <c r="D68" s="137"/>
      <c r="E68" s="137"/>
      <c r="F68" s="113"/>
      <c r="G68" s="171"/>
    </row>
    <row r="69" spans="1:7" ht="34.5" customHeight="1">
      <c r="A69" s="113"/>
      <c r="B69" s="113"/>
      <c r="C69" s="137"/>
      <c r="D69" s="137"/>
      <c r="E69" s="137"/>
      <c r="F69" s="113"/>
      <c r="G69" s="171"/>
    </row>
    <row r="70" spans="1:7" ht="34.5" customHeight="1">
      <c r="A70" s="113"/>
      <c r="B70" s="113"/>
      <c r="C70" s="137"/>
      <c r="D70" s="137"/>
      <c r="E70" s="137"/>
      <c r="F70" s="113"/>
      <c r="G70" s="171"/>
    </row>
    <row r="71" spans="1:7" ht="34.5" customHeight="1">
      <c r="A71" s="113"/>
      <c r="B71" s="113"/>
      <c r="C71" s="137"/>
      <c r="D71" s="137"/>
      <c r="E71" s="137"/>
      <c r="F71" s="113"/>
      <c r="G71" s="171"/>
    </row>
    <row r="72" spans="1:7" ht="34.5" customHeight="1">
      <c r="A72" s="113"/>
      <c r="B72" s="113"/>
      <c r="C72" s="137"/>
      <c r="D72" s="137"/>
      <c r="E72" s="137"/>
      <c r="F72" s="113"/>
      <c r="G72" s="171"/>
    </row>
    <row r="73" spans="1:7" ht="34.5" customHeight="1">
      <c r="A73" s="113"/>
      <c r="B73" s="113"/>
      <c r="C73" s="137"/>
      <c r="D73" s="137"/>
      <c r="E73" s="137"/>
      <c r="F73" s="113"/>
      <c r="G73" s="171"/>
    </row>
    <row r="74" spans="1:7" ht="34.5" customHeight="1">
      <c r="A74" s="113"/>
      <c r="B74" s="113"/>
      <c r="C74" s="137"/>
      <c r="D74" s="137"/>
      <c r="E74" s="137"/>
      <c r="F74" s="113"/>
      <c r="G74" s="171"/>
    </row>
    <row r="75" spans="1:7" ht="34.5" customHeight="1">
      <c r="A75" s="113"/>
      <c r="B75" s="113"/>
      <c r="C75" s="137"/>
      <c r="D75" s="137"/>
      <c r="E75" s="137"/>
      <c r="F75" s="113"/>
      <c r="G75" s="171"/>
    </row>
    <row r="76" spans="1:7" ht="34.5" customHeight="1">
      <c r="A76" s="113"/>
      <c r="B76" s="113"/>
      <c r="C76" s="137"/>
      <c r="D76" s="137"/>
      <c r="E76" s="137"/>
      <c r="F76" s="113"/>
      <c r="G76" s="171"/>
    </row>
    <row r="77" spans="1:7" ht="34.5" customHeight="1">
      <c r="A77" s="113"/>
      <c r="B77" s="113"/>
      <c r="C77" s="137"/>
      <c r="D77" s="137"/>
      <c r="E77" s="137"/>
      <c r="F77" s="113"/>
      <c r="G77" s="171"/>
    </row>
    <row r="78" spans="1:7" ht="34.5" customHeight="1">
      <c r="A78" s="113"/>
      <c r="B78" s="113"/>
      <c r="C78" s="137"/>
      <c r="D78" s="137"/>
      <c r="E78" s="137"/>
      <c r="F78" s="113"/>
      <c r="G78" s="171"/>
    </row>
    <row r="79" spans="1:7" ht="34.5" customHeight="1">
      <c r="A79" s="113"/>
      <c r="B79" s="113"/>
      <c r="C79" s="137"/>
      <c r="D79" s="137"/>
      <c r="E79" s="137"/>
      <c r="F79" s="113"/>
      <c r="G79" s="171"/>
    </row>
    <row r="80" spans="1:7" ht="34.5" customHeight="1">
      <c r="A80" s="113"/>
      <c r="B80" s="113"/>
      <c r="C80" s="137"/>
      <c r="D80" s="137"/>
      <c r="E80" s="137"/>
      <c r="F80" s="113"/>
      <c r="G80" s="171"/>
    </row>
    <row r="81" spans="1:7" ht="34.5" customHeight="1">
      <c r="A81" s="113"/>
      <c r="B81" s="113"/>
      <c r="C81" s="137"/>
      <c r="D81" s="137"/>
      <c r="E81" s="137"/>
      <c r="F81" s="113"/>
      <c r="G81" s="171"/>
    </row>
    <row r="82" spans="1:7" ht="34.5" customHeight="1">
      <c r="A82" s="113"/>
      <c r="B82" s="113"/>
      <c r="C82" s="137"/>
      <c r="D82" s="137"/>
      <c r="E82" s="137"/>
      <c r="F82" s="113"/>
      <c r="G82" s="171"/>
    </row>
    <row r="83" spans="1:7" ht="34.5" customHeight="1">
      <c r="A83" s="113"/>
      <c r="B83" s="113"/>
      <c r="C83" s="137"/>
      <c r="D83" s="137"/>
      <c r="E83" s="137"/>
      <c r="F83" s="113"/>
      <c r="G83" s="171"/>
    </row>
    <row r="84" spans="1:7" ht="34.5" customHeight="1">
      <c r="A84" s="113"/>
      <c r="B84" s="113"/>
      <c r="C84" s="137"/>
      <c r="D84" s="137"/>
      <c r="E84" s="137"/>
      <c r="F84" s="113"/>
      <c r="G84" s="171"/>
    </row>
    <row r="85" spans="1:7" ht="34.5" customHeight="1">
      <c r="A85" s="113"/>
      <c r="B85" s="113"/>
      <c r="C85" s="137"/>
      <c r="D85" s="137"/>
      <c r="E85" s="137"/>
      <c r="F85" s="113"/>
      <c r="G85" s="171"/>
    </row>
    <row r="86" spans="1:7" ht="34.5" customHeight="1">
      <c r="A86" s="113"/>
      <c r="B86" s="113"/>
      <c r="C86" s="137"/>
      <c r="D86" s="137"/>
      <c r="E86" s="137"/>
      <c r="F86" s="113"/>
      <c r="G86" s="171"/>
    </row>
    <row r="87" spans="1:7" ht="34.5" customHeight="1">
      <c r="A87" s="113"/>
      <c r="B87" s="113"/>
      <c r="C87" s="137"/>
      <c r="D87" s="137"/>
      <c r="E87" s="137"/>
      <c r="F87" s="113"/>
      <c r="G87" s="171"/>
    </row>
    <row r="88" spans="1:7" ht="34.5" customHeight="1">
      <c r="A88" s="113"/>
      <c r="B88" s="113"/>
      <c r="C88" s="137"/>
      <c r="D88" s="137"/>
      <c r="E88" s="137"/>
      <c r="F88" s="113"/>
      <c r="G88" s="171"/>
    </row>
    <row r="89" spans="1:7" ht="34.5" customHeight="1">
      <c r="A89" s="113"/>
      <c r="B89" s="113"/>
      <c r="C89" s="137"/>
      <c r="D89" s="137"/>
      <c r="E89" s="137"/>
      <c r="F89" s="113"/>
      <c r="G89" s="171"/>
    </row>
    <row r="90" spans="1:7" ht="34.5" customHeight="1">
      <c r="A90" s="113"/>
      <c r="B90" s="113"/>
      <c r="C90" s="137"/>
      <c r="D90" s="137"/>
      <c r="E90" s="137"/>
      <c r="F90" s="113"/>
      <c r="G90" s="171"/>
    </row>
    <row r="91" spans="1:7" ht="34.5" customHeight="1">
      <c r="A91" s="113"/>
      <c r="B91" s="113"/>
      <c r="C91" s="137"/>
      <c r="D91" s="137"/>
      <c r="E91" s="137"/>
      <c r="F91" s="113"/>
      <c r="G91" s="171"/>
    </row>
    <row r="92" spans="1:7" ht="34.5" customHeight="1">
      <c r="A92" s="113"/>
      <c r="B92" s="113"/>
      <c r="C92" s="137"/>
      <c r="D92" s="137"/>
      <c r="E92" s="137"/>
      <c r="F92" s="113"/>
      <c r="G92" s="171"/>
    </row>
    <row r="93" spans="1:7" ht="34.5" customHeight="1">
      <c r="A93" s="113"/>
      <c r="B93" s="113"/>
      <c r="C93" s="137"/>
      <c r="D93" s="137"/>
      <c r="E93" s="137"/>
      <c r="F93" s="113"/>
      <c r="G93" s="171"/>
    </row>
    <row r="94" spans="1:7" ht="34.5" customHeight="1">
      <c r="A94" s="113"/>
      <c r="B94" s="113"/>
      <c r="C94" s="137"/>
      <c r="D94" s="137"/>
      <c r="E94" s="137"/>
      <c r="F94" s="113"/>
      <c r="G94" s="171"/>
    </row>
    <row r="95" spans="1:7" ht="34.5" customHeight="1">
      <c r="A95" s="113"/>
      <c r="B95" s="113"/>
      <c r="C95" s="137"/>
      <c r="D95" s="137"/>
      <c r="E95" s="137"/>
      <c r="F95" s="113"/>
      <c r="G95" s="171"/>
    </row>
    <row r="96" spans="1:7" ht="34.5" customHeight="1">
      <c r="A96" s="113"/>
      <c r="B96" s="113"/>
      <c r="C96" s="137"/>
      <c r="D96" s="137"/>
      <c r="E96" s="137"/>
      <c r="F96" s="113"/>
      <c r="G96" s="171"/>
    </row>
    <row r="97" spans="1:7" ht="34.5" customHeight="1">
      <c r="A97" s="113"/>
      <c r="B97" s="113"/>
      <c r="C97" s="137"/>
      <c r="D97" s="137"/>
      <c r="E97" s="137"/>
      <c r="F97" s="113"/>
      <c r="G97" s="171"/>
    </row>
    <row r="98" spans="1:7" ht="34.5" customHeight="1">
      <c r="A98" s="113"/>
      <c r="B98" s="113"/>
      <c r="C98" s="137"/>
      <c r="D98" s="137"/>
      <c r="E98" s="137"/>
      <c r="F98" s="113"/>
      <c r="G98" s="171"/>
    </row>
    <row r="99" spans="1:7" ht="34.5" customHeight="1">
      <c r="A99" s="113"/>
      <c r="B99" s="113"/>
      <c r="C99" s="137"/>
      <c r="D99" s="137"/>
      <c r="E99" s="137"/>
      <c r="F99" s="113"/>
      <c r="G99" s="171"/>
    </row>
    <row r="100" spans="1:7" ht="34.5" customHeight="1">
      <c r="A100" s="113"/>
      <c r="B100" s="113"/>
      <c r="C100" s="137"/>
      <c r="D100" s="137"/>
      <c r="E100" s="137"/>
      <c r="F100" s="113"/>
      <c r="G100" s="171"/>
    </row>
    <row r="101" spans="1:7" ht="34.5" customHeight="1">
      <c r="A101" s="113"/>
      <c r="B101" s="113"/>
      <c r="C101" s="137"/>
      <c r="D101" s="137"/>
      <c r="E101" s="137"/>
      <c r="F101" s="113"/>
      <c r="G101" s="171"/>
    </row>
    <row r="102" spans="1:7" ht="34.5" customHeight="1">
      <c r="A102" s="113"/>
      <c r="B102" s="113"/>
      <c r="C102" s="137"/>
      <c r="D102" s="137"/>
      <c r="E102" s="137"/>
      <c r="F102" s="113"/>
      <c r="G102" s="171"/>
    </row>
    <row r="103" spans="1:7" ht="34.5" customHeight="1">
      <c r="A103" s="113"/>
      <c r="B103" s="113"/>
      <c r="C103" s="137"/>
      <c r="D103" s="137"/>
      <c r="E103" s="137"/>
      <c r="F103" s="113"/>
      <c r="G103" s="171"/>
    </row>
    <row r="104" spans="1:7" ht="34.5" customHeight="1">
      <c r="A104" s="113"/>
      <c r="B104" s="113"/>
      <c r="C104" s="137"/>
      <c r="D104" s="137"/>
      <c r="E104" s="137"/>
      <c r="F104" s="113"/>
      <c r="G104" s="171"/>
    </row>
    <row r="105" spans="1:7" ht="34.5" customHeight="1">
      <c r="A105" s="113"/>
      <c r="B105" s="113"/>
      <c r="C105" s="137"/>
      <c r="D105" s="137"/>
      <c r="E105" s="137"/>
      <c r="F105" s="113"/>
      <c r="G105" s="171"/>
    </row>
    <row r="106" spans="1:7" ht="34.5" customHeight="1">
      <c r="A106" s="113"/>
      <c r="B106" s="113"/>
      <c r="C106" s="137"/>
      <c r="D106" s="137"/>
      <c r="E106" s="137"/>
      <c r="F106" s="113"/>
      <c r="G106" s="171"/>
    </row>
    <row r="107" spans="1:7" ht="34.5" customHeight="1">
      <c r="A107" s="113"/>
      <c r="B107" s="113"/>
      <c r="C107" s="137"/>
      <c r="D107" s="137"/>
      <c r="E107" s="137"/>
      <c r="F107" s="113"/>
      <c r="G107" s="171"/>
    </row>
    <row r="108" spans="1:7" ht="34.5" customHeight="1">
      <c r="A108" s="113"/>
      <c r="B108" s="113"/>
      <c r="C108" s="137"/>
      <c r="D108" s="137"/>
      <c r="E108" s="137"/>
      <c r="F108" s="113"/>
      <c r="G108" s="171"/>
    </row>
    <row r="109" spans="1:7" ht="34.5" customHeight="1">
      <c r="A109" s="113"/>
      <c r="B109" s="113"/>
      <c r="C109" s="137"/>
      <c r="D109" s="137"/>
      <c r="E109" s="137"/>
      <c r="F109" s="113"/>
      <c r="G109" s="171"/>
    </row>
    <row r="110" spans="1:7" ht="34.5" customHeight="1">
      <c r="A110" s="113"/>
      <c r="B110" s="113"/>
      <c r="C110" s="137"/>
      <c r="D110" s="137"/>
      <c r="E110" s="137"/>
      <c r="F110" s="113"/>
      <c r="G110" s="171"/>
    </row>
    <row r="111" spans="1:7" ht="34.5" customHeight="1">
      <c r="A111" s="113"/>
      <c r="B111" s="113"/>
      <c r="C111" s="137"/>
      <c r="D111" s="137"/>
      <c r="E111" s="137"/>
      <c r="F111" s="113"/>
      <c r="G111" s="171"/>
    </row>
    <row r="112" spans="1:7" ht="34.5" customHeight="1">
      <c r="A112" s="113"/>
      <c r="B112" s="113"/>
      <c r="C112" s="137"/>
      <c r="D112" s="137"/>
      <c r="E112" s="137"/>
      <c r="F112" s="113"/>
      <c r="G112" s="171"/>
    </row>
    <row r="113" spans="1:7" ht="34.5" customHeight="1">
      <c r="A113" s="113"/>
      <c r="B113" s="113"/>
      <c r="C113" s="137"/>
      <c r="D113" s="137"/>
      <c r="E113" s="137"/>
      <c r="F113" s="113"/>
      <c r="G113" s="171"/>
    </row>
    <row r="114" spans="1:7" ht="34.5" customHeight="1">
      <c r="A114" s="113"/>
      <c r="B114" s="113"/>
      <c r="C114" s="137"/>
      <c r="D114" s="137"/>
      <c r="E114" s="137"/>
      <c r="F114" s="113"/>
      <c r="G114" s="171"/>
    </row>
    <row r="115" spans="1:7" ht="34.5" customHeight="1">
      <c r="A115" s="113"/>
      <c r="B115" s="113"/>
      <c r="C115" s="137"/>
      <c r="D115" s="137"/>
      <c r="E115" s="137"/>
      <c r="F115" s="113"/>
      <c r="G115" s="171"/>
    </row>
    <row r="116" spans="1:7" ht="34.5" customHeight="1">
      <c r="A116" s="113"/>
      <c r="B116" s="113"/>
      <c r="C116" s="137"/>
      <c r="D116" s="137"/>
      <c r="E116" s="137"/>
      <c r="F116" s="113"/>
      <c r="G116" s="171"/>
    </row>
    <row r="117" spans="1:7" ht="34.5" customHeight="1">
      <c r="A117" s="113"/>
      <c r="B117" s="113"/>
      <c r="C117" s="137"/>
      <c r="D117" s="137"/>
      <c r="E117" s="137"/>
      <c r="F117" s="113"/>
      <c r="G117" s="171"/>
    </row>
    <row r="118" spans="1:7" ht="34.5" customHeight="1">
      <c r="A118" s="113"/>
      <c r="B118" s="113"/>
      <c r="C118" s="137"/>
      <c r="D118" s="137"/>
      <c r="E118" s="137"/>
      <c r="F118" s="113"/>
      <c r="G118" s="171"/>
    </row>
    <row r="119" spans="1:7" ht="34.5" customHeight="1">
      <c r="A119" s="113"/>
      <c r="B119" s="113"/>
      <c r="C119" s="137"/>
      <c r="D119" s="137"/>
      <c r="E119" s="137"/>
      <c r="F119" s="113"/>
      <c r="G119" s="171"/>
    </row>
    <row r="120" spans="1:7" ht="34.5" customHeight="1">
      <c r="A120" s="113"/>
      <c r="B120" s="113"/>
      <c r="C120" s="137"/>
      <c r="D120" s="137"/>
      <c r="E120" s="137"/>
      <c r="F120" s="113"/>
      <c r="G120" s="171"/>
    </row>
    <row r="121" spans="1:7" ht="34.5" customHeight="1">
      <c r="A121" s="113"/>
      <c r="B121" s="113"/>
      <c r="C121" s="137"/>
      <c r="D121" s="137"/>
      <c r="E121" s="137"/>
      <c r="F121" s="113"/>
      <c r="G121" s="171"/>
    </row>
    <row r="122" spans="1:7" ht="34.5" customHeight="1">
      <c r="A122" s="113"/>
      <c r="B122" s="113"/>
      <c r="C122" s="137"/>
      <c r="D122" s="137"/>
      <c r="E122" s="137"/>
      <c r="F122" s="113"/>
      <c r="G122" s="171"/>
    </row>
    <row r="123" spans="1:7" ht="34.5" customHeight="1">
      <c r="A123" s="113"/>
      <c r="B123" s="113"/>
      <c r="C123" s="137"/>
      <c r="D123" s="137"/>
      <c r="E123" s="137"/>
      <c r="F123" s="113"/>
      <c r="G123" s="171"/>
    </row>
    <row r="124" spans="1:7" ht="34.5" customHeight="1">
      <c r="A124" s="113"/>
      <c r="B124" s="113"/>
      <c r="C124" s="137"/>
      <c r="D124" s="137"/>
      <c r="E124" s="137"/>
      <c r="F124" s="113"/>
      <c r="G124" s="171"/>
    </row>
    <row r="125" spans="1:7" ht="34.5" customHeight="1">
      <c r="A125" s="113"/>
      <c r="B125" s="113"/>
      <c r="C125" s="137"/>
      <c r="D125" s="137"/>
      <c r="E125" s="137"/>
      <c r="F125" s="113"/>
      <c r="G125" s="171"/>
    </row>
    <row r="126" spans="1:7" ht="34.5" customHeight="1">
      <c r="A126" s="113"/>
      <c r="B126" s="113"/>
      <c r="C126" s="137"/>
      <c r="D126" s="137"/>
      <c r="E126" s="137"/>
      <c r="F126" s="113"/>
      <c r="G126" s="171"/>
    </row>
    <row r="127" spans="1:7" ht="34.5" customHeight="1">
      <c r="A127" s="113"/>
      <c r="B127" s="113"/>
      <c r="C127" s="137"/>
      <c r="D127" s="137"/>
      <c r="E127" s="137"/>
      <c r="F127" s="113"/>
      <c r="G127" s="171"/>
    </row>
    <row r="128" spans="1:7" ht="34.5" customHeight="1">
      <c r="A128" s="113"/>
      <c r="B128" s="113"/>
      <c r="C128" s="137"/>
      <c r="D128" s="137"/>
      <c r="E128" s="137"/>
      <c r="F128" s="113"/>
      <c r="G128" s="171"/>
    </row>
    <row r="129" spans="1:7" ht="34.5" customHeight="1">
      <c r="A129" s="113"/>
      <c r="B129" s="113"/>
      <c r="C129" s="137"/>
      <c r="D129" s="137"/>
      <c r="E129" s="137"/>
      <c r="F129" s="113"/>
      <c r="G129" s="171"/>
    </row>
    <row r="130" spans="1:7" ht="34.5" customHeight="1">
      <c r="A130" s="113"/>
      <c r="B130" s="113"/>
      <c r="C130" s="137"/>
      <c r="D130" s="137"/>
      <c r="E130" s="137"/>
      <c r="F130" s="113"/>
      <c r="G130" s="171"/>
    </row>
    <row r="131" spans="1:7" ht="34.5" customHeight="1">
      <c r="A131" s="113"/>
      <c r="B131" s="113"/>
      <c r="C131" s="137"/>
      <c r="D131" s="137"/>
      <c r="E131" s="137"/>
      <c r="F131" s="113"/>
      <c r="G131" s="171"/>
    </row>
    <row r="132" spans="1:7" ht="34.5" customHeight="1">
      <c r="A132" s="113"/>
      <c r="B132" s="113"/>
      <c r="C132" s="137"/>
      <c r="D132" s="137"/>
      <c r="E132" s="137"/>
      <c r="F132" s="113"/>
      <c r="G132" s="171"/>
    </row>
    <row r="133" spans="1:7" ht="34.5" customHeight="1">
      <c r="A133" s="113"/>
      <c r="B133" s="113"/>
      <c r="C133" s="137"/>
      <c r="D133" s="137"/>
      <c r="E133" s="137"/>
      <c r="F133" s="113"/>
      <c r="G133" s="171"/>
    </row>
    <row r="134" spans="1:7" ht="34.5" customHeight="1">
      <c r="A134" s="113"/>
      <c r="B134" s="113"/>
      <c r="C134" s="137"/>
      <c r="D134" s="137"/>
      <c r="E134" s="137"/>
      <c r="F134" s="113"/>
      <c r="G134" s="171"/>
    </row>
    <row r="135" spans="1:7" ht="34.5" customHeight="1">
      <c r="A135" s="113"/>
      <c r="B135" s="113"/>
      <c r="C135" s="137"/>
      <c r="D135" s="137"/>
      <c r="E135" s="137"/>
      <c r="F135" s="113"/>
      <c r="G135" s="171"/>
    </row>
    <row r="136" spans="1:7" ht="34.5" customHeight="1">
      <c r="A136" s="113"/>
      <c r="B136" s="113"/>
      <c r="C136" s="137"/>
      <c r="D136" s="137"/>
      <c r="E136" s="137"/>
      <c r="F136" s="113"/>
      <c r="G136" s="171"/>
    </row>
    <row r="137" spans="1:7" ht="34.5" customHeight="1">
      <c r="A137" s="113"/>
      <c r="B137" s="113"/>
      <c r="C137" s="137"/>
      <c r="D137" s="137"/>
      <c r="E137" s="137"/>
      <c r="F137" s="113"/>
      <c r="G137" s="171"/>
    </row>
    <row r="138" spans="1:7" ht="34.5" customHeight="1">
      <c r="A138" s="113"/>
      <c r="B138" s="113"/>
      <c r="C138" s="137"/>
      <c r="D138" s="137"/>
      <c r="E138" s="137"/>
      <c r="F138" s="113"/>
      <c r="G138" s="171"/>
    </row>
    <row r="139" spans="1:7" ht="34.5" customHeight="1">
      <c r="A139" s="113"/>
      <c r="B139" s="113"/>
      <c r="C139" s="137"/>
      <c r="D139" s="137"/>
      <c r="E139" s="137"/>
      <c r="F139" s="113"/>
      <c r="G139" s="171"/>
    </row>
    <row r="140" spans="1:7" ht="34.5" customHeight="1">
      <c r="A140" s="113"/>
      <c r="B140" s="113"/>
      <c r="C140" s="137"/>
      <c r="D140" s="137"/>
      <c r="E140" s="137"/>
      <c r="F140" s="113"/>
      <c r="G140" s="171"/>
    </row>
    <row r="141" spans="1:7" ht="34.5" customHeight="1">
      <c r="A141" s="113"/>
      <c r="B141" s="113"/>
      <c r="C141" s="137"/>
      <c r="D141" s="137"/>
      <c r="E141" s="137"/>
      <c r="F141" s="113"/>
      <c r="G141" s="171"/>
    </row>
    <row r="142" spans="1:7" ht="34.5" customHeight="1">
      <c r="A142" s="113"/>
      <c r="B142" s="113"/>
      <c r="C142" s="137"/>
      <c r="D142" s="137"/>
      <c r="E142" s="137"/>
      <c r="F142" s="113"/>
      <c r="G142" s="171"/>
    </row>
    <row r="143" spans="1:7" ht="34.5" customHeight="1">
      <c r="A143" s="113" t="str">
        <f t="array" ref="A143">IF(ISERROR(INDEX(Longboard!$A$2:$D$603,SMALL(IF(Longboard!$C$2:$D$603=Data!$B$11,ROW(Longboard!$A$2:$A$603)),ROW(140:140))-1,1)),"",INDEX(Longboard!$A$2:$D$603,SMALL(IF(Longboard!$D$2:$D$603=Data!$B$11,ROW(Longboard!$A$2:$A$603)),ROW(140:140))-1,1))</f>
        <v/>
      </c>
      <c r="B143" s="113" t="str">
        <f t="array" ref="B143">IF(ISERROR(INDEX(Longboard!$A$2:$D$603,SMALL(IF(Longboard!$C$2:$D$603=Data!$B$11,ROW(Longboard!$A$2:$A$603)),ROW(140:140))-1,2)),"",INDEX(Longboard!$A$2:$D$603,SMALL(IF(Longboard!$D$2:$CZ$603=Data!$B$11,ROW(Longboard!$A$2:$A$603)),ROW(140:140))-1,2))</f>
        <v/>
      </c>
      <c r="C143" s="137" t="str">
        <f t="array" ref="C143">IF(ISERROR(INDEX(Longboard!$A$2:$I$603,SMALL(IF(Longboard!$C$2:$I$603=Data!$B$11,ROW(Longboard!$H$2:$H$603)),ROW(140:140))-1,8)),"",INDEX(Longboard!$A$2:$I$603,SMALL(IF(Longboard!$C$2:$I$603=Data!$B$11,ROW(Longboard!$H$2:$H$603)),ROW(140:140))-1,8))</f>
        <v/>
      </c>
      <c r="D143" s="137" t="str">
        <f t="array" ref="D143">IF(ISERROR(INDEX(Longboard!$A$2:$I$603,SMALL(IF(Longboard!$C$2:$I$603=Data!$B$11,ROW(Longboard!$I$2:$I$603)),ROW(140:140))-1,9)),"",INDEX(Longboard!$A$2:$I$603,SMALL(IF(Longboard!$C$2:$I$603=Data!$B$11,ROW(Longboard!$I$2:$I$603)),ROW(140:140))-1,9))</f>
        <v/>
      </c>
      <c r="E143" s="137"/>
      <c r="F143" s="113"/>
      <c r="G143" s="171" t="e">
        <f t="array" ref="G143">IF(ISBLANK(INDEX(Longboard!$A$2:$R$603,SMALL(IF(Longboard!$C$2:$D$603=Data!$B$11,ROW(Longboard!R$2:$R$603)),ROW(140:140))-1,18)),"",INDEX(Longboard!$A$2:$R$603,SMALL(IF(Longboard!$D$2:$D$603=Data!$B$11,ROW(Longboard!$R$2:$R$603)),ROW(140:140))-1,18))</f>
        <v>#NUM!</v>
      </c>
    </row>
    <row r="144" spans="1:7" ht="34.5" customHeight="1">
      <c r="A144" s="113" t="str">
        <f t="array" ref="A144">IF(ISERROR(INDEX(Longboard!$A$2:$D$603,SMALL(IF(Longboard!$C$2:$D$603=Data!$B$11,ROW(Longboard!$A$2:$A$603)),ROW(141:141))-1,1)),"",INDEX(Longboard!$A$2:$D$603,SMALL(IF(Longboard!$D$2:$D$603=Data!$B$11,ROW(Longboard!$A$2:$A$603)),ROW(141:141))-1,1))</f>
        <v/>
      </c>
      <c r="B144" s="113" t="str">
        <f t="array" ref="B144">IF(ISERROR(INDEX(Longboard!$A$2:$D$603,SMALL(IF(Longboard!$C$2:$D$603=Data!$B$11,ROW(Longboard!$A$2:$A$603)),ROW(141:141))-1,2)),"",INDEX(Longboard!$A$2:$D$603,SMALL(IF(Longboard!$D$2:$CZ$603=Data!$B$11,ROW(Longboard!$A$2:$A$603)),ROW(141:141))-1,2))</f>
        <v/>
      </c>
      <c r="C144" s="137" t="str">
        <f t="array" ref="C144">IF(ISERROR(INDEX(Longboard!$A$2:$I$603,SMALL(IF(Longboard!$C$2:$I$603=Data!$B$11,ROW(Longboard!$H$2:$H$603)),ROW(141:141))-1,8)),"",INDEX(Longboard!$A$2:$I$603,SMALL(IF(Longboard!$C$2:$I$603=Data!$B$11,ROW(Longboard!$H$2:$H$603)),ROW(141:141))-1,8))</f>
        <v/>
      </c>
      <c r="D144" s="137" t="str">
        <f t="array" ref="D144">IF(ISERROR(INDEX(Longboard!$A$2:$I$603,SMALL(IF(Longboard!$C$2:$I$603=Data!$B$11,ROW(Longboard!$I$2:$I$603)),ROW(141:141))-1,9)),"",INDEX(Longboard!$A$2:$I$603,SMALL(IF(Longboard!$C$2:$I$603=Data!$B$11,ROW(Longboard!$I$2:$I$603)),ROW(141:141))-1,9))</f>
        <v/>
      </c>
      <c r="E144" s="137"/>
      <c r="F144" s="113"/>
      <c r="G144" s="171" t="e">
        <f t="array" ref="G144">IF(ISBLANK(INDEX(Longboard!$A$2:$R$603,SMALL(IF(Longboard!$C$2:$D$603=Data!$B$11,ROW(Longboard!R$2:$R$603)),ROW(141:141))-1,18)),"",INDEX(Longboard!$A$2:$R$603,SMALL(IF(Longboard!$D$2:$D$603=Data!$B$11,ROW(Longboard!$R$2:$R$603)),ROW(141:141))-1,18))</f>
        <v>#NUM!</v>
      </c>
    </row>
    <row r="145" spans="1:7" ht="34.5" customHeight="1">
      <c r="A145" s="113" t="str">
        <f t="array" ref="A145">IF(ISERROR(INDEX(Longboard!$A$2:$D$603,SMALL(IF(Longboard!$C$2:$D$603=Data!$B$11,ROW(Longboard!$A$2:$A$603)),ROW(142:142))-1,1)),"",INDEX(Longboard!$A$2:$D$603,SMALL(IF(Longboard!$D$2:$D$603=Data!$B$11,ROW(Longboard!$A$2:$A$603)),ROW(142:142))-1,1))</f>
        <v/>
      </c>
      <c r="B145" s="113" t="str">
        <f t="array" ref="B145">IF(ISERROR(INDEX(Longboard!$A$2:$D$603,SMALL(IF(Longboard!$C$2:$D$603=Data!$B$11,ROW(Longboard!$A$2:$A$603)),ROW(142:142))-1,2)),"",INDEX(Longboard!$A$2:$D$603,SMALL(IF(Longboard!$D$2:$CZ$603=Data!$B$11,ROW(Longboard!$A$2:$A$603)),ROW(142:142))-1,2))</f>
        <v/>
      </c>
      <c r="C145" s="137" t="str">
        <f t="array" ref="C145">IF(ISERROR(INDEX(Longboard!$A$2:$I$603,SMALL(IF(Longboard!$C$2:$I$603=Data!$B$11,ROW(Longboard!$H$2:$H$603)),ROW(142:142))-1,8)),"",INDEX(Longboard!$A$2:$I$603,SMALL(IF(Longboard!$C$2:$I$603=Data!$B$11,ROW(Longboard!$H$2:$H$603)),ROW(142:142))-1,8))</f>
        <v/>
      </c>
      <c r="D145" s="137" t="str">
        <f t="array" ref="D145">IF(ISERROR(INDEX(Longboard!$A$2:$I$603,SMALL(IF(Longboard!$C$2:$I$603=Data!$B$11,ROW(Longboard!$I$2:$I$603)),ROW(142:142))-1,9)),"",INDEX(Longboard!$A$2:$I$603,SMALL(IF(Longboard!$C$2:$I$603=Data!$B$11,ROW(Longboard!$I$2:$I$603)),ROW(142:142))-1,9))</f>
        <v/>
      </c>
      <c r="E145" s="137"/>
      <c r="F145" s="113"/>
      <c r="G145" s="171" t="e">
        <f t="array" ref="G145">IF(ISBLANK(INDEX(Longboard!$A$2:$R$603,SMALL(IF(Longboard!$C$2:$D$603=Data!$B$11,ROW(Longboard!R$2:$R$603)),ROW(142:142))-1,18)),"",INDEX(Longboard!$A$2:$R$603,SMALL(IF(Longboard!$D$2:$D$603=Data!$B$11,ROW(Longboard!$R$2:$R$603)),ROW(142:142))-1,18))</f>
        <v>#NUM!</v>
      </c>
    </row>
    <row r="146" spans="1:7" ht="34.5" customHeight="1">
      <c r="A146" s="113" t="str">
        <f t="array" ref="A146">IF(ISERROR(INDEX(Longboard!$A$2:$D$603,SMALL(IF(Longboard!$C$2:$D$603=Data!$B$11,ROW(Longboard!$A$2:$A$603)),ROW(143:143))-1,1)),"",INDEX(Longboard!$A$2:$D$603,SMALL(IF(Longboard!$D$2:$D$603=Data!$B$11,ROW(Longboard!$A$2:$A$603)),ROW(143:143))-1,1))</f>
        <v/>
      </c>
      <c r="B146" s="113" t="str">
        <f t="array" ref="B146">IF(ISERROR(INDEX(Longboard!$A$2:$D$603,SMALL(IF(Longboard!$C$2:$D$603=Data!$B$11,ROW(Longboard!$A$2:$A$603)),ROW(143:143))-1,2)),"",INDEX(Longboard!$A$2:$D$603,SMALL(IF(Longboard!$D$2:$CZ$603=Data!$B$11,ROW(Longboard!$A$2:$A$603)),ROW(143:143))-1,2))</f>
        <v/>
      </c>
      <c r="C146" s="137" t="str">
        <f t="array" ref="C146">IF(ISERROR(INDEX(Longboard!$A$2:$I$603,SMALL(IF(Longboard!$C$2:$I$603=Data!$B$11,ROW(Longboard!$H$2:$H$603)),ROW(143:143))-1,8)),"",INDEX(Longboard!$A$2:$I$603,SMALL(IF(Longboard!$C$2:$I$603=Data!$B$11,ROW(Longboard!$H$2:$H$603)),ROW(143:143))-1,8))</f>
        <v/>
      </c>
      <c r="D146" s="137" t="str">
        <f t="array" ref="D146">IF(ISERROR(INDEX(Longboard!$A$2:$I$603,SMALL(IF(Longboard!$C$2:$I$603=Data!$B$11,ROW(Longboard!$I$2:$I$603)),ROW(143:143))-1,9)),"",INDEX(Longboard!$A$2:$I$603,SMALL(IF(Longboard!$C$2:$I$603=Data!$B$11,ROW(Longboard!$I$2:$I$603)),ROW(143:143))-1,9))</f>
        <v/>
      </c>
      <c r="E146" s="137"/>
      <c r="F146" s="113"/>
      <c r="G146" s="171" t="e">
        <f t="array" ref="G146">IF(ISBLANK(INDEX(Longboard!$A$2:$R$603,SMALL(IF(Longboard!$C$2:$D$603=Data!$B$11,ROW(Longboard!R$2:$R$603)),ROW(143:143))-1,18)),"",INDEX(Longboard!$A$2:$R$603,SMALL(IF(Longboard!$D$2:$D$603=Data!$B$11,ROW(Longboard!$R$2:$R$603)),ROW(143:143))-1,18))</f>
        <v>#NUM!</v>
      </c>
    </row>
    <row r="147" spans="1:7" ht="34.5" customHeight="1">
      <c r="A147" s="113" t="str">
        <f t="array" ref="A147">IF(ISERROR(INDEX(Longboard!$A$2:$D$603,SMALL(IF(Longboard!$C$2:$D$603=Data!$B$11,ROW(Longboard!$A$2:$A$603)),ROW(144:144))-1,1)),"",INDEX(Longboard!$A$2:$D$603,SMALL(IF(Longboard!$D$2:$D$603=Data!$B$11,ROW(Longboard!$A$2:$A$603)),ROW(144:144))-1,1))</f>
        <v/>
      </c>
      <c r="B147" s="113" t="str">
        <f t="array" ref="B147">IF(ISERROR(INDEX(Longboard!$A$2:$D$603,SMALL(IF(Longboard!$C$2:$D$603=Data!$B$11,ROW(Longboard!$A$2:$A$603)),ROW(144:144))-1,2)),"",INDEX(Longboard!$A$2:$D$603,SMALL(IF(Longboard!$D$2:$CZ$603=Data!$B$11,ROW(Longboard!$A$2:$A$603)),ROW(144:144))-1,2))</f>
        <v/>
      </c>
      <c r="C147" s="137" t="str">
        <f t="array" ref="C147">IF(ISERROR(INDEX(Longboard!$A$2:$I$603,SMALL(IF(Longboard!$C$2:$I$603=Data!$B$11,ROW(Longboard!$H$2:$H$603)),ROW(144:144))-1,8)),"",INDEX(Longboard!$A$2:$I$603,SMALL(IF(Longboard!$C$2:$I$603=Data!$B$11,ROW(Longboard!$H$2:$H$603)),ROW(144:144))-1,8))</f>
        <v/>
      </c>
      <c r="D147" s="137" t="str">
        <f t="array" ref="D147">IF(ISERROR(INDEX(Longboard!$A$2:$I$603,SMALL(IF(Longboard!$C$2:$I$603=Data!$B$11,ROW(Longboard!$I$2:$I$603)),ROW(144:144))-1,9)),"",INDEX(Longboard!$A$2:$I$603,SMALL(IF(Longboard!$C$2:$I$603=Data!$B$11,ROW(Longboard!$I$2:$I$603)),ROW(144:144))-1,9))</f>
        <v/>
      </c>
      <c r="E147" s="137"/>
      <c r="F147" s="113"/>
      <c r="G147" s="171" t="e">
        <f t="array" ref="G147">IF(ISBLANK(INDEX(Longboard!$A$2:$R$603,SMALL(IF(Longboard!$C$2:$D$603=Data!$B$11,ROW(Longboard!R$2:$R$603)),ROW(144:144))-1,18)),"",INDEX(Longboard!$A$2:$R$603,SMALL(IF(Longboard!$D$2:$D$603=Data!$B$11,ROW(Longboard!$R$2:$R$603)),ROW(144:144))-1,18))</f>
        <v>#NUM!</v>
      </c>
    </row>
    <row r="148" spans="1:7" ht="34.5" customHeight="1">
      <c r="A148" s="113" t="str">
        <f t="array" ref="A148">IF(ISERROR(INDEX(Longboard!$A$2:$D$603,SMALL(IF(Longboard!$C$2:$D$603=Data!$B$11,ROW(Longboard!$A$2:$A$603)),ROW(145:145))-1,1)),"",INDEX(Longboard!$A$2:$D$603,SMALL(IF(Longboard!$D$2:$D$603=Data!$B$11,ROW(Longboard!$A$2:$A$603)),ROW(145:145))-1,1))</f>
        <v/>
      </c>
      <c r="B148" s="113" t="str">
        <f t="array" ref="B148">IF(ISERROR(INDEX(Longboard!$A$2:$D$603,SMALL(IF(Longboard!$C$2:$D$603=Data!$B$11,ROW(Longboard!$A$2:$A$603)),ROW(145:145))-1,2)),"",INDEX(Longboard!$A$2:$D$603,SMALL(IF(Longboard!$D$2:$CZ$603=Data!$B$11,ROW(Longboard!$A$2:$A$603)),ROW(145:145))-1,2))</f>
        <v/>
      </c>
      <c r="C148" s="137" t="str">
        <f t="array" ref="C148">IF(ISERROR(INDEX(Longboard!$A$2:$I$603,SMALL(IF(Longboard!$C$2:$I$603=Data!$B$11,ROW(Longboard!$H$2:$H$603)),ROW(145:145))-1,8)),"",INDEX(Longboard!$A$2:$I$603,SMALL(IF(Longboard!$C$2:$I$603=Data!$B$11,ROW(Longboard!$H$2:$H$603)),ROW(145:145))-1,8))</f>
        <v/>
      </c>
      <c r="D148" s="137" t="str">
        <f t="array" ref="D148">IF(ISERROR(INDEX(Longboard!$A$2:$I$603,SMALL(IF(Longboard!$C$2:$I$603=Data!$B$11,ROW(Longboard!$I$2:$I$603)),ROW(145:145))-1,9)),"",INDEX(Longboard!$A$2:$I$603,SMALL(IF(Longboard!$C$2:$I$603=Data!$B$11,ROW(Longboard!$I$2:$I$603)),ROW(145:145))-1,9))</f>
        <v/>
      </c>
      <c r="E148" s="137"/>
      <c r="F148" s="113"/>
      <c r="G148" s="171" t="e">
        <f t="array" ref="G148">IF(ISBLANK(INDEX(Longboard!$A$2:$R$603,SMALL(IF(Longboard!$C$2:$D$603=Data!$B$11,ROW(Longboard!R$2:$R$603)),ROW(145:145))-1,18)),"",INDEX(Longboard!$A$2:$R$603,SMALL(IF(Longboard!$D$2:$D$603=Data!$B$11,ROW(Longboard!$R$2:$R$603)),ROW(145:145))-1,18))</f>
        <v>#NUM!</v>
      </c>
    </row>
    <row r="149" spans="1:7" ht="34.5" customHeight="1">
      <c r="A149" s="113" t="str">
        <f t="array" ref="A149">IF(ISERROR(INDEX(Longboard!$A$2:$D$603,SMALL(IF(Longboard!$C$2:$D$603=Data!$B$11,ROW(Longboard!$A$2:$A$603)),ROW(146:146))-1,1)),"",INDEX(Longboard!$A$2:$D$603,SMALL(IF(Longboard!$D$2:$D$603=Data!$B$11,ROW(Longboard!$A$2:$A$603)),ROW(146:146))-1,1))</f>
        <v/>
      </c>
      <c r="B149" s="113" t="str">
        <f t="array" ref="B149">IF(ISERROR(INDEX(Longboard!$A$2:$D$603,SMALL(IF(Longboard!$C$2:$D$603=Data!$B$11,ROW(Longboard!$A$2:$A$603)),ROW(146:146))-1,2)),"",INDEX(Longboard!$A$2:$D$603,SMALL(IF(Longboard!$D$2:$CZ$603=Data!$B$11,ROW(Longboard!$A$2:$A$603)),ROW(146:146))-1,2))</f>
        <v/>
      </c>
      <c r="C149" s="137" t="str">
        <f t="array" ref="C149">IF(ISERROR(INDEX(Longboard!$A$2:$I$603,SMALL(IF(Longboard!$C$2:$I$603=Data!$B$11,ROW(Longboard!$H$2:$H$603)),ROW(146:146))-1,8)),"",INDEX(Longboard!$A$2:$I$603,SMALL(IF(Longboard!$C$2:$I$603=Data!$B$11,ROW(Longboard!$H$2:$H$603)),ROW(146:146))-1,8))</f>
        <v/>
      </c>
      <c r="D149" s="137" t="str">
        <f t="array" ref="D149">IF(ISERROR(INDEX(Longboard!$A$2:$I$603,SMALL(IF(Longboard!$C$2:$I$603=Data!$B$11,ROW(Longboard!$I$2:$I$603)),ROW(146:146))-1,9)),"",INDEX(Longboard!$A$2:$I$603,SMALL(IF(Longboard!$C$2:$I$603=Data!$B$11,ROW(Longboard!$I$2:$I$603)),ROW(146:146))-1,9))</f>
        <v/>
      </c>
      <c r="E149" s="137"/>
      <c r="F149" s="113"/>
      <c r="G149" s="171" t="e">
        <f t="array" ref="G149">IF(ISBLANK(INDEX(Longboard!$A$2:$R$603,SMALL(IF(Longboard!$C$2:$D$603=Data!$B$11,ROW(Longboard!R$2:$R$603)),ROW(146:146))-1,18)),"",INDEX(Longboard!$A$2:$R$603,SMALL(IF(Longboard!$D$2:$D$603=Data!$B$11,ROW(Longboard!$R$2:$R$603)),ROW(146:146))-1,18))</f>
        <v>#NUM!</v>
      </c>
    </row>
    <row r="150" spans="1:7" ht="34.5" customHeight="1">
      <c r="A150" s="113" t="str">
        <f t="array" ref="A150">IF(ISERROR(INDEX(Longboard!$A$2:$D$603,SMALL(IF(Longboard!$C$2:$D$603=Data!$B$11,ROW(Longboard!$A$2:$A$603)),ROW(147:147))-1,1)),"",INDEX(Longboard!$A$2:$D$603,SMALL(IF(Longboard!$D$2:$D$603=Data!$B$11,ROW(Longboard!$A$2:$A$603)),ROW(147:147))-1,1))</f>
        <v/>
      </c>
      <c r="B150" s="113" t="str">
        <f t="array" ref="B150">IF(ISERROR(INDEX(Longboard!$A$2:$D$603,SMALL(IF(Longboard!$C$2:$D$603=Data!$B$11,ROW(Longboard!$A$2:$A$603)),ROW(147:147))-1,2)),"",INDEX(Longboard!$A$2:$D$603,SMALL(IF(Longboard!$D$2:$CZ$603=Data!$B$11,ROW(Longboard!$A$2:$A$603)),ROW(147:147))-1,2))</f>
        <v/>
      </c>
      <c r="C150" s="137" t="str">
        <f t="array" ref="C150">IF(ISERROR(INDEX(Longboard!$A$2:$I$603,SMALL(IF(Longboard!$C$2:$I$603=Data!$B$11,ROW(Longboard!$H$2:$H$603)),ROW(147:147))-1,8)),"",INDEX(Longboard!$A$2:$I$603,SMALL(IF(Longboard!$C$2:$I$603=Data!$B$11,ROW(Longboard!$H$2:$H$603)),ROW(147:147))-1,8))</f>
        <v/>
      </c>
      <c r="D150" s="137" t="str">
        <f t="array" ref="D150">IF(ISERROR(INDEX(Longboard!$A$2:$I$603,SMALL(IF(Longboard!$C$2:$I$603=Data!$B$11,ROW(Longboard!$I$2:$I$603)),ROW(147:147))-1,9)),"",INDEX(Longboard!$A$2:$I$603,SMALL(IF(Longboard!$C$2:$I$603=Data!$B$11,ROW(Longboard!$I$2:$I$603)),ROW(147:147))-1,9))</f>
        <v/>
      </c>
      <c r="E150" s="137"/>
      <c r="F150" s="113"/>
      <c r="G150" s="171" t="e">
        <f t="array" ref="G150">IF(ISBLANK(INDEX(Longboard!$A$2:$R$603,SMALL(IF(Longboard!$C$2:$D$603=Data!$B$11,ROW(Longboard!R$2:$R$603)),ROW(147:147))-1,18)),"",INDEX(Longboard!$A$2:$R$603,SMALL(IF(Longboard!$D$2:$D$603=Data!$B$11,ROW(Longboard!$R$2:$R$603)),ROW(147:147))-1,18))</f>
        <v>#NUM!</v>
      </c>
    </row>
    <row r="151" spans="1:7" ht="34.5" customHeight="1">
      <c r="G151" s="154"/>
    </row>
    <row r="152" spans="1:7" ht="34.5" customHeight="1">
      <c r="G152" s="154"/>
    </row>
    <row r="153" spans="1:7" ht="34.5" customHeight="1">
      <c r="G153" s="154"/>
    </row>
    <row r="154" spans="1:7" ht="34.5" customHeight="1">
      <c r="G154" s="154"/>
    </row>
    <row r="155" spans="1:7" ht="34.5" customHeight="1">
      <c r="G155" s="154"/>
    </row>
    <row r="156" spans="1:7" ht="34.5" customHeight="1">
      <c r="G156" s="154"/>
    </row>
    <row r="157" spans="1:7" ht="34.5" customHeight="1">
      <c r="G157" s="154"/>
    </row>
    <row r="158" spans="1:7" ht="34.5" customHeight="1">
      <c r="G158" s="154"/>
    </row>
    <row r="159" spans="1:7" ht="34.5" customHeight="1">
      <c r="G159" s="154"/>
    </row>
    <row r="160" spans="1:7" ht="34.5" customHeight="1">
      <c r="G160" s="154"/>
    </row>
    <row r="161" spans="7:7" ht="34.5" customHeight="1">
      <c r="G161" s="154"/>
    </row>
    <row r="162" spans="7:7" ht="34.5" customHeight="1">
      <c r="G162" s="154"/>
    </row>
    <row r="163" spans="7:7" ht="34.5" customHeight="1">
      <c r="G163" s="154"/>
    </row>
    <row r="164" spans="7:7" ht="34.5" customHeight="1">
      <c r="G164" s="154"/>
    </row>
    <row r="165" spans="7:7" ht="34.5" customHeight="1">
      <c r="G165" s="154"/>
    </row>
    <row r="166" spans="7:7" ht="34.5" customHeight="1">
      <c r="G166" s="154"/>
    </row>
    <row r="167" spans="7:7" ht="34.5" customHeight="1">
      <c r="G167" s="154"/>
    </row>
    <row r="168" spans="7:7" ht="34.5" customHeight="1">
      <c r="G168" s="154"/>
    </row>
    <row r="169" spans="7:7" ht="34.5" customHeight="1">
      <c r="G169" s="154"/>
    </row>
    <row r="170" spans="7:7" ht="34.5" customHeight="1">
      <c r="G170" s="154"/>
    </row>
    <row r="171" spans="7:7" ht="34.5" customHeight="1">
      <c r="G171" s="154"/>
    </row>
    <row r="172" spans="7:7" ht="34.5" customHeight="1">
      <c r="G172" s="154"/>
    </row>
    <row r="173" spans="7:7" ht="34.5" customHeight="1">
      <c r="G173" s="154"/>
    </row>
    <row r="174" spans="7:7" ht="34.5" customHeight="1">
      <c r="G174" s="154"/>
    </row>
    <row r="175" spans="7:7" ht="34.5" customHeight="1">
      <c r="G175" s="154"/>
    </row>
    <row r="176" spans="7:7" ht="34.5" customHeight="1">
      <c r="G176" s="154"/>
    </row>
    <row r="177" spans="7:7" ht="34.5" customHeight="1">
      <c r="G177" s="154"/>
    </row>
    <row r="178" spans="7:7" ht="34.5" customHeight="1">
      <c r="G178" s="154"/>
    </row>
    <row r="179" spans="7:7" ht="34.5" customHeight="1">
      <c r="G179" s="154"/>
    </row>
    <row r="180" spans="7:7" ht="34.5" customHeight="1">
      <c r="G180" s="154"/>
    </row>
    <row r="181" spans="7:7" ht="34.5" customHeight="1">
      <c r="G181" s="154"/>
    </row>
    <row r="182" spans="7:7" ht="34.5" customHeight="1">
      <c r="G182" s="154"/>
    </row>
    <row r="183" spans="7:7" ht="34.5" customHeight="1">
      <c r="G183" s="154"/>
    </row>
    <row r="184" spans="7:7" ht="34.5" customHeight="1">
      <c r="G184" s="154"/>
    </row>
    <row r="185" spans="7:7" ht="34.5" customHeight="1">
      <c r="G185" s="154"/>
    </row>
    <row r="186" spans="7:7" ht="34.5" customHeight="1">
      <c r="G186" s="154"/>
    </row>
    <row r="187" spans="7:7" ht="34.5" customHeight="1">
      <c r="G187" s="154"/>
    </row>
    <row r="188" spans="7:7" ht="34.5" customHeight="1">
      <c r="G188" s="154"/>
    </row>
    <row r="189" spans="7:7" ht="34.5" customHeight="1">
      <c r="G189" s="154"/>
    </row>
    <row r="190" spans="7:7" ht="34.5" customHeight="1">
      <c r="G190" s="154"/>
    </row>
    <row r="191" spans="7:7" ht="34.5" customHeight="1">
      <c r="G191" s="154"/>
    </row>
    <row r="192" spans="7:7" ht="34.5" customHeight="1">
      <c r="G192" s="154"/>
    </row>
    <row r="193" spans="7:7" ht="34.5" customHeight="1">
      <c r="G193" s="154"/>
    </row>
    <row r="194" spans="7:7" ht="34.5" customHeight="1">
      <c r="G194" s="154"/>
    </row>
    <row r="195" spans="7:7" ht="34.5" customHeight="1">
      <c r="G195" s="154"/>
    </row>
    <row r="196" spans="7:7" ht="34.5" customHeight="1">
      <c r="G196" s="154"/>
    </row>
    <row r="197" spans="7:7" ht="34.5" customHeight="1">
      <c r="G197" s="154"/>
    </row>
    <row r="198" spans="7:7" ht="34.5" customHeight="1">
      <c r="G198" s="154"/>
    </row>
    <row r="199" spans="7:7" ht="34.5" customHeight="1">
      <c r="G199" s="154"/>
    </row>
    <row r="200" spans="7:7" ht="34.5" customHeight="1">
      <c r="G200" s="154"/>
    </row>
    <row r="201" spans="7:7" ht="34.5" customHeight="1">
      <c r="G201" s="154"/>
    </row>
    <row r="202" spans="7:7" ht="34.5" customHeight="1">
      <c r="G202" s="154"/>
    </row>
    <row r="203" spans="7:7" ht="34.5" customHeight="1">
      <c r="G203" s="154"/>
    </row>
    <row r="204" spans="7:7" ht="34.5" customHeight="1">
      <c r="G204" s="154"/>
    </row>
    <row r="205" spans="7:7" ht="34.5" customHeight="1">
      <c r="G205" s="154"/>
    </row>
    <row r="206" spans="7:7" ht="34.5" customHeight="1">
      <c r="G206" s="154"/>
    </row>
    <row r="207" spans="7:7" ht="34.5" customHeight="1">
      <c r="G207" s="154"/>
    </row>
    <row r="208" spans="7:7" ht="34.5" customHeight="1">
      <c r="G208" s="154"/>
    </row>
    <row r="209" spans="7:7" ht="34.5" customHeight="1">
      <c r="G209" s="154"/>
    </row>
    <row r="210" spans="7:7" ht="34.5" customHeight="1">
      <c r="G210" s="154"/>
    </row>
    <row r="211" spans="7:7" ht="34.5" customHeight="1">
      <c r="G211" s="154"/>
    </row>
    <row r="212" spans="7:7" ht="34.5" customHeight="1">
      <c r="G212" s="154"/>
    </row>
    <row r="213" spans="7:7" ht="34.5" customHeight="1">
      <c r="G213" s="154"/>
    </row>
    <row r="214" spans="7:7" ht="34.5" customHeight="1">
      <c r="G214" s="154"/>
    </row>
    <row r="215" spans="7:7" ht="34.5" customHeight="1">
      <c r="G215" s="154"/>
    </row>
    <row r="216" spans="7:7" ht="34.5" customHeight="1">
      <c r="G216" s="154"/>
    </row>
    <row r="217" spans="7:7" ht="34.5" customHeight="1">
      <c r="G217" s="154"/>
    </row>
    <row r="218" spans="7:7" ht="34.5" customHeight="1">
      <c r="G218" s="154"/>
    </row>
    <row r="219" spans="7:7" ht="34.5" customHeight="1">
      <c r="G219" s="154"/>
    </row>
    <row r="220" spans="7:7" ht="34.5" customHeight="1">
      <c r="G220" s="154"/>
    </row>
    <row r="221" spans="7:7" ht="34.5" customHeight="1">
      <c r="G221" s="154"/>
    </row>
    <row r="222" spans="7:7" ht="34.5" customHeight="1">
      <c r="G222" s="154"/>
    </row>
    <row r="223" spans="7:7" ht="34.5" customHeight="1">
      <c r="G223" s="154"/>
    </row>
    <row r="224" spans="7:7" ht="34.5" customHeight="1">
      <c r="G224" s="154"/>
    </row>
    <row r="225" spans="7:7" ht="34.5" customHeight="1">
      <c r="G225" s="154"/>
    </row>
    <row r="226" spans="7:7" ht="34.5" customHeight="1">
      <c r="G226" s="154"/>
    </row>
    <row r="227" spans="7:7" ht="34.5" customHeight="1">
      <c r="G227" s="154"/>
    </row>
    <row r="228" spans="7:7" ht="34.5" customHeight="1">
      <c r="G228" s="154"/>
    </row>
    <row r="229" spans="7:7" ht="34.5" customHeight="1">
      <c r="G229" s="154"/>
    </row>
    <row r="230" spans="7:7" ht="34.5" customHeight="1">
      <c r="G230" s="154"/>
    </row>
    <row r="231" spans="7:7" ht="34.5" customHeight="1">
      <c r="G231" s="154"/>
    </row>
    <row r="232" spans="7:7" ht="34.5" customHeight="1">
      <c r="G232" s="154"/>
    </row>
    <row r="233" spans="7:7" ht="34.5" customHeight="1">
      <c r="G233" s="154"/>
    </row>
    <row r="234" spans="7:7" ht="34.5" customHeight="1">
      <c r="G234" s="154"/>
    </row>
    <row r="235" spans="7:7" ht="34.5" customHeight="1">
      <c r="G235" s="154"/>
    </row>
    <row r="236" spans="7:7" ht="34.5" customHeight="1">
      <c r="G236" s="154"/>
    </row>
    <row r="237" spans="7:7" ht="34.5" customHeight="1">
      <c r="G237" s="154"/>
    </row>
    <row r="238" spans="7:7" ht="34.5" customHeight="1">
      <c r="G238" s="154"/>
    </row>
    <row r="239" spans="7:7" ht="34.5" customHeight="1">
      <c r="G239" s="154"/>
    </row>
    <row r="240" spans="7:7" ht="34.5" customHeight="1">
      <c r="G240" s="154"/>
    </row>
    <row r="241" spans="7:7" ht="34.5" customHeight="1">
      <c r="G241" s="154"/>
    </row>
    <row r="242" spans="7:7" ht="34.5" customHeight="1">
      <c r="G242" s="154"/>
    </row>
    <row r="243" spans="7:7" ht="34.5" customHeight="1">
      <c r="G243" s="154"/>
    </row>
    <row r="244" spans="7:7" ht="34.5" customHeight="1">
      <c r="G244" s="154"/>
    </row>
    <row r="245" spans="7:7" ht="34.5" customHeight="1">
      <c r="G245" s="154"/>
    </row>
    <row r="246" spans="7:7" ht="34.5" customHeight="1">
      <c r="G246" s="154"/>
    </row>
    <row r="247" spans="7:7" ht="34.5" customHeight="1">
      <c r="G247" s="154"/>
    </row>
    <row r="248" spans="7:7" ht="34.5" customHeight="1">
      <c r="G248" s="154"/>
    </row>
    <row r="249" spans="7:7" ht="34.5" customHeight="1">
      <c r="G249" s="154"/>
    </row>
    <row r="250" spans="7:7" ht="34.5" customHeight="1">
      <c r="G250" s="154"/>
    </row>
    <row r="251" spans="7:7" ht="34.5" customHeight="1">
      <c r="G251" s="154"/>
    </row>
    <row r="252" spans="7:7" ht="34.5" customHeight="1">
      <c r="G252" s="154"/>
    </row>
    <row r="253" spans="7:7" ht="34.5" customHeight="1">
      <c r="G253" s="154"/>
    </row>
    <row r="254" spans="7:7" ht="34.5" customHeight="1">
      <c r="G254" s="154"/>
    </row>
    <row r="255" spans="7:7" ht="34.5" customHeight="1">
      <c r="G255" s="154"/>
    </row>
    <row r="256" spans="7:7" ht="34.5" customHeight="1">
      <c r="G256" s="154"/>
    </row>
    <row r="257" spans="7:7" ht="34.5" customHeight="1">
      <c r="G257" s="154"/>
    </row>
    <row r="258" spans="7:7" ht="34.5" customHeight="1">
      <c r="G258" s="154"/>
    </row>
    <row r="259" spans="7:7" ht="34.5" customHeight="1">
      <c r="G259" s="154"/>
    </row>
    <row r="260" spans="7:7" ht="34.5" customHeight="1">
      <c r="G260" s="154"/>
    </row>
    <row r="261" spans="7:7" ht="34.5" customHeight="1">
      <c r="G261" s="154"/>
    </row>
    <row r="262" spans="7:7" ht="34.5" customHeight="1">
      <c r="G262" s="154"/>
    </row>
    <row r="263" spans="7:7" ht="34.5" customHeight="1">
      <c r="G263" s="154"/>
    </row>
    <row r="264" spans="7:7" ht="34.5" customHeight="1">
      <c r="G264" s="154"/>
    </row>
    <row r="265" spans="7:7" ht="34.5" customHeight="1">
      <c r="G265" s="154"/>
    </row>
    <row r="266" spans="7:7" ht="34.5" customHeight="1">
      <c r="G266" s="154"/>
    </row>
    <row r="267" spans="7:7" ht="34.5" customHeight="1">
      <c r="G267" s="154"/>
    </row>
    <row r="268" spans="7:7" ht="34.5" customHeight="1">
      <c r="G268" s="154"/>
    </row>
    <row r="269" spans="7:7" ht="34.5" customHeight="1">
      <c r="G269" s="154"/>
    </row>
    <row r="270" spans="7:7" ht="34.5" customHeight="1">
      <c r="G270" s="154"/>
    </row>
    <row r="271" spans="7:7" ht="34.5" customHeight="1">
      <c r="G271" s="154"/>
    </row>
    <row r="272" spans="7:7" ht="34.5" customHeight="1">
      <c r="G272" s="154"/>
    </row>
    <row r="273" spans="7:7" ht="34.5" customHeight="1">
      <c r="G273" s="154"/>
    </row>
    <row r="274" spans="7:7" ht="34.5" customHeight="1">
      <c r="G274" s="154"/>
    </row>
    <row r="275" spans="7:7" ht="34.5" customHeight="1">
      <c r="G275" s="154"/>
    </row>
    <row r="276" spans="7:7" ht="34.5" customHeight="1">
      <c r="G276" s="154"/>
    </row>
    <row r="277" spans="7:7" ht="34.5" customHeight="1">
      <c r="G277" s="154"/>
    </row>
    <row r="278" spans="7:7" ht="34.5" customHeight="1">
      <c r="G278" s="154"/>
    </row>
    <row r="279" spans="7:7" ht="34.5" customHeight="1">
      <c r="G279" s="154"/>
    </row>
    <row r="280" spans="7:7" ht="34.5" customHeight="1">
      <c r="G280" s="154"/>
    </row>
    <row r="281" spans="7:7" ht="34.5" customHeight="1">
      <c r="G281" s="154"/>
    </row>
    <row r="282" spans="7:7" ht="34.5" customHeight="1">
      <c r="G282" s="154"/>
    </row>
    <row r="283" spans="7:7" ht="34.5" customHeight="1">
      <c r="G283" s="154"/>
    </row>
    <row r="284" spans="7:7" ht="34.5" customHeight="1">
      <c r="G284" s="154"/>
    </row>
    <row r="285" spans="7:7" ht="34.5" customHeight="1">
      <c r="G285" s="154"/>
    </row>
    <row r="286" spans="7:7" ht="34.5" customHeight="1">
      <c r="G286" s="154"/>
    </row>
    <row r="287" spans="7:7" ht="34.5" customHeight="1">
      <c r="G287" s="154"/>
    </row>
    <row r="288" spans="7:7" ht="34.5" customHeight="1">
      <c r="G288" s="154"/>
    </row>
    <row r="289" spans="7:7" ht="34.5" customHeight="1">
      <c r="G289" s="154"/>
    </row>
    <row r="290" spans="7:7" ht="34.5" customHeight="1">
      <c r="G290" s="154"/>
    </row>
    <row r="291" spans="7:7" ht="34.5" customHeight="1">
      <c r="G291" s="154"/>
    </row>
    <row r="292" spans="7:7" ht="34.5" customHeight="1">
      <c r="G292" s="154"/>
    </row>
    <row r="293" spans="7:7" ht="34.5" customHeight="1">
      <c r="G293" s="154"/>
    </row>
    <row r="294" spans="7:7" ht="34.5" customHeight="1">
      <c r="G294" s="154"/>
    </row>
    <row r="295" spans="7:7" ht="34.5" customHeight="1">
      <c r="G295" s="154"/>
    </row>
    <row r="296" spans="7:7" ht="34.5" customHeight="1">
      <c r="G296" s="154"/>
    </row>
    <row r="297" spans="7:7" ht="34.5" customHeight="1">
      <c r="G297" s="154"/>
    </row>
    <row r="298" spans="7:7" ht="34.5" customHeight="1">
      <c r="G298" s="154"/>
    </row>
    <row r="299" spans="7:7" ht="34.5" customHeight="1">
      <c r="G299" s="154"/>
    </row>
    <row r="300" spans="7:7" ht="34.5" customHeight="1">
      <c r="G300" s="154"/>
    </row>
    <row r="301" spans="7:7" ht="34.5" customHeight="1">
      <c r="G301" s="154"/>
    </row>
    <row r="302" spans="7:7" ht="34.5" customHeight="1">
      <c r="G302" s="154"/>
    </row>
    <row r="303" spans="7:7" ht="34.5" customHeight="1">
      <c r="G303" s="154"/>
    </row>
    <row r="304" spans="7:7" ht="34.5" customHeight="1">
      <c r="G304" s="154"/>
    </row>
    <row r="305" spans="7:7" ht="34.5" customHeight="1">
      <c r="G305" s="154"/>
    </row>
    <row r="306" spans="7:7" ht="34.5" customHeight="1">
      <c r="G306" s="154"/>
    </row>
    <row r="307" spans="7:7" ht="34.5" customHeight="1">
      <c r="G307" s="154"/>
    </row>
    <row r="308" spans="7:7" ht="34.5" customHeight="1">
      <c r="G308" s="154"/>
    </row>
    <row r="309" spans="7:7" ht="34.5" customHeight="1">
      <c r="G309" s="154"/>
    </row>
    <row r="310" spans="7:7" ht="34.5" customHeight="1">
      <c r="G310" s="154"/>
    </row>
    <row r="311" spans="7:7" ht="34.5" customHeight="1">
      <c r="G311" s="154"/>
    </row>
    <row r="312" spans="7:7" ht="34.5" customHeight="1">
      <c r="G312" s="154"/>
    </row>
    <row r="313" spans="7:7" ht="34.5" customHeight="1">
      <c r="G313" s="154"/>
    </row>
    <row r="314" spans="7:7" ht="34.5" customHeight="1">
      <c r="G314" s="154"/>
    </row>
    <row r="315" spans="7:7" ht="34.5" customHeight="1">
      <c r="G315" s="154"/>
    </row>
    <row r="316" spans="7:7" ht="34.5" customHeight="1">
      <c r="G316" s="154"/>
    </row>
    <row r="317" spans="7:7" ht="34.5" customHeight="1">
      <c r="G317" s="154"/>
    </row>
    <row r="318" spans="7:7" ht="34.5" customHeight="1">
      <c r="G318" s="154"/>
    </row>
    <row r="319" spans="7:7" ht="34.5" customHeight="1">
      <c r="G319" s="154"/>
    </row>
    <row r="320" spans="7:7" ht="34.5" customHeight="1">
      <c r="G320" s="154"/>
    </row>
    <row r="321" spans="7:7" ht="34.5" customHeight="1">
      <c r="G321" s="154"/>
    </row>
    <row r="322" spans="7:7" ht="34.5" customHeight="1">
      <c r="G322" s="154"/>
    </row>
    <row r="323" spans="7:7" ht="34.5" customHeight="1">
      <c r="G323" s="154"/>
    </row>
    <row r="324" spans="7:7" ht="34.5" customHeight="1">
      <c r="G324" s="154"/>
    </row>
    <row r="325" spans="7:7" ht="34.5" customHeight="1">
      <c r="G325" s="154"/>
    </row>
    <row r="326" spans="7:7" ht="34.5" customHeight="1">
      <c r="G326" s="154"/>
    </row>
    <row r="327" spans="7:7" ht="34.5" customHeight="1">
      <c r="G327" s="154"/>
    </row>
    <row r="328" spans="7:7" ht="34.5" customHeight="1">
      <c r="G328" s="154"/>
    </row>
    <row r="329" spans="7:7" ht="34.5" customHeight="1">
      <c r="G329" s="154"/>
    </row>
    <row r="330" spans="7:7" ht="34.5" customHeight="1">
      <c r="G330" s="154"/>
    </row>
    <row r="331" spans="7:7" ht="34.5" customHeight="1">
      <c r="G331" s="154"/>
    </row>
    <row r="332" spans="7:7" ht="34.5" customHeight="1">
      <c r="G332" s="154"/>
    </row>
    <row r="333" spans="7:7" ht="34.5" customHeight="1">
      <c r="G333" s="154"/>
    </row>
    <row r="334" spans="7:7" ht="34.5" customHeight="1">
      <c r="G334" s="154"/>
    </row>
    <row r="335" spans="7:7" ht="34.5" customHeight="1">
      <c r="G335" s="154"/>
    </row>
    <row r="336" spans="7:7" ht="34.5" customHeight="1">
      <c r="G336" s="154"/>
    </row>
    <row r="337" spans="7:7" ht="34.5" customHeight="1">
      <c r="G337" s="154"/>
    </row>
    <row r="338" spans="7:7" ht="34.5" customHeight="1">
      <c r="G338" s="154"/>
    </row>
    <row r="339" spans="7:7" ht="34.5" customHeight="1">
      <c r="G339" s="154"/>
    </row>
    <row r="340" spans="7:7" ht="34.5" customHeight="1">
      <c r="G340" s="154"/>
    </row>
    <row r="341" spans="7:7" ht="34.5" customHeight="1">
      <c r="G341" s="154"/>
    </row>
    <row r="342" spans="7:7" ht="34.5" customHeight="1">
      <c r="G342" s="154"/>
    </row>
    <row r="343" spans="7:7" ht="34.5" customHeight="1">
      <c r="G343" s="154"/>
    </row>
    <row r="344" spans="7:7" ht="34.5" customHeight="1">
      <c r="G344" s="154"/>
    </row>
    <row r="345" spans="7:7" ht="34.5" customHeight="1">
      <c r="G345" s="154"/>
    </row>
    <row r="346" spans="7:7" ht="34.5" customHeight="1">
      <c r="G346" s="154"/>
    </row>
    <row r="347" spans="7:7" ht="34.5" customHeight="1">
      <c r="G347" s="154"/>
    </row>
    <row r="348" spans="7:7" ht="34.5" customHeight="1">
      <c r="G348" s="154"/>
    </row>
    <row r="349" spans="7:7" ht="34.5" customHeight="1">
      <c r="G349" s="154"/>
    </row>
    <row r="350" spans="7:7" ht="34.5" customHeight="1">
      <c r="G350" s="154"/>
    </row>
    <row r="351" spans="7:7" ht="34.5" customHeight="1">
      <c r="G351" s="154"/>
    </row>
    <row r="352" spans="7:7" ht="34.5" customHeight="1">
      <c r="G352" s="154"/>
    </row>
    <row r="353" spans="7:7" ht="34.5" customHeight="1">
      <c r="G353" s="154"/>
    </row>
    <row r="354" spans="7:7" ht="34.5" customHeight="1">
      <c r="G354" s="154"/>
    </row>
    <row r="355" spans="7:7" ht="34.5" customHeight="1">
      <c r="G355" s="154"/>
    </row>
    <row r="356" spans="7:7" ht="34.5" customHeight="1">
      <c r="G356" s="154"/>
    </row>
    <row r="357" spans="7:7" ht="34.5" customHeight="1">
      <c r="G357" s="154"/>
    </row>
    <row r="358" spans="7:7" ht="34.5" customHeight="1">
      <c r="G358" s="154"/>
    </row>
    <row r="359" spans="7:7" ht="34.5" customHeight="1">
      <c r="G359" s="154"/>
    </row>
    <row r="360" spans="7:7" ht="34.5" customHeight="1">
      <c r="G360" s="154"/>
    </row>
    <row r="361" spans="7:7" ht="34.5" customHeight="1">
      <c r="G361" s="154"/>
    </row>
    <row r="362" spans="7:7" ht="34.5" customHeight="1">
      <c r="G362" s="154"/>
    </row>
    <row r="363" spans="7:7" ht="34.5" customHeight="1">
      <c r="G363" s="154"/>
    </row>
    <row r="364" spans="7:7" ht="34.5" customHeight="1">
      <c r="G364" s="154"/>
    </row>
    <row r="365" spans="7:7" ht="34.5" customHeight="1">
      <c r="G365" s="154"/>
    </row>
    <row r="366" spans="7:7" ht="34.5" customHeight="1">
      <c r="G366" s="154"/>
    </row>
    <row r="367" spans="7:7" ht="34.5" customHeight="1">
      <c r="G367" s="154"/>
    </row>
    <row r="368" spans="7:7" ht="34.5" customHeight="1">
      <c r="G368" s="154"/>
    </row>
    <row r="369" spans="7:7" ht="34.5" customHeight="1">
      <c r="G369" s="154"/>
    </row>
    <row r="370" spans="7:7" ht="34.5" customHeight="1">
      <c r="G370" s="154"/>
    </row>
    <row r="371" spans="7:7" ht="34.5" customHeight="1">
      <c r="G371" s="154"/>
    </row>
    <row r="372" spans="7:7" ht="34.5" customHeight="1">
      <c r="G372" s="154"/>
    </row>
    <row r="373" spans="7:7" ht="34.5" customHeight="1">
      <c r="G373" s="154"/>
    </row>
    <row r="374" spans="7:7" ht="34.5" customHeight="1">
      <c r="G374" s="154"/>
    </row>
    <row r="375" spans="7:7" ht="34.5" customHeight="1">
      <c r="G375" s="154"/>
    </row>
    <row r="376" spans="7:7" ht="34.5" customHeight="1">
      <c r="G376" s="154"/>
    </row>
    <row r="377" spans="7:7" ht="34.5" customHeight="1">
      <c r="G377" s="154"/>
    </row>
    <row r="378" spans="7:7" ht="34.5" customHeight="1">
      <c r="G378" s="154"/>
    </row>
    <row r="379" spans="7:7" ht="34.5" customHeight="1">
      <c r="G379" s="154"/>
    </row>
    <row r="380" spans="7:7" ht="34.5" customHeight="1">
      <c r="G380" s="154"/>
    </row>
    <row r="381" spans="7:7" ht="34.5" customHeight="1">
      <c r="G381" s="154"/>
    </row>
    <row r="382" spans="7:7" ht="34.5" customHeight="1">
      <c r="G382" s="154"/>
    </row>
    <row r="383" spans="7:7" ht="34.5" customHeight="1">
      <c r="G383" s="154"/>
    </row>
    <row r="384" spans="7:7" ht="34.5" customHeight="1">
      <c r="G384" s="154"/>
    </row>
    <row r="385" spans="7:7" ht="34.5" customHeight="1">
      <c r="G385" s="154"/>
    </row>
    <row r="386" spans="7:7" ht="34.5" customHeight="1">
      <c r="G386" s="154"/>
    </row>
    <row r="387" spans="7:7" ht="34.5" customHeight="1">
      <c r="G387" s="154"/>
    </row>
    <row r="388" spans="7:7" ht="34.5" customHeight="1">
      <c r="G388" s="154"/>
    </row>
    <row r="389" spans="7:7" ht="34.5" customHeight="1">
      <c r="G389" s="154"/>
    </row>
    <row r="390" spans="7:7" ht="34.5" customHeight="1">
      <c r="G390" s="154"/>
    </row>
    <row r="391" spans="7:7" ht="34.5" customHeight="1">
      <c r="G391" s="154"/>
    </row>
    <row r="392" spans="7:7" ht="34.5" customHeight="1">
      <c r="G392" s="154"/>
    </row>
    <row r="393" spans="7:7" ht="34.5" customHeight="1">
      <c r="G393" s="154"/>
    </row>
    <row r="394" spans="7:7" ht="34.5" customHeight="1">
      <c r="G394" s="154"/>
    </row>
    <row r="395" spans="7:7" ht="34.5" customHeight="1">
      <c r="G395" s="154"/>
    </row>
    <row r="396" spans="7:7" ht="34.5" customHeight="1">
      <c r="G396" s="154"/>
    </row>
    <row r="397" spans="7:7" ht="34.5" customHeight="1">
      <c r="G397" s="154"/>
    </row>
    <row r="398" spans="7:7" ht="34.5" customHeight="1">
      <c r="G398" s="154"/>
    </row>
    <row r="399" spans="7:7" ht="34.5" customHeight="1">
      <c r="G399" s="154"/>
    </row>
    <row r="400" spans="7:7" ht="34.5" customHeight="1">
      <c r="G400" s="154"/>
    </row>
    <row r="401" spans="7:7" ht="34.5" customHeight="1">
      <c r="G401" s="154"/>
    </row>
    <row r="402" spans="7:7" ht="34.5" customHeight="1">
      <c r="G402" s="154"/>
    </row>
    <row r="403" spans="7:7" ht="34.5" customHeight="1">
      <c r="G403" s="154"/>
    </row>
    <row r="404" spans="7:7" ht="34.5" customHeight="1">
      <c r="G404" s="154"/>
    </row>
    <row r="405" spans="7:7" ht="34.5" customHeight="1">
      <c r="G405" s="154"/>
    </row>
    <row r="406" spans="7:7" ht="34.5" customHeight="1">
      <c r="G406" s="154"/>
    </row>
    <row r="407" spans="7:7" ht="34.5" customHeight="1">
      <c r="G407" s="154"/>
    </row>
    <row r="408" spans="7:7" ht="34.5" customHeight="1">
      <c r="G408" s="154"/>
    </row>
    <row r="409" spans="7:7" ht="34.5" customHeight="1">
      <c r="G409" s="154"/>
    </row>
    <row r="410" spans="7:7" ht="34.5" customHeight="1">
      <c r="G410" s="154"/>
    </row>
    <row r="411" spans="7:7" ht="34.5" customHeight="1">
      <c r="G411" s="154"/>
    </row>
    <row r="412" spans="7:7" ht="34.5" customHeight="1">
      <c r="G412" s="154"/>
    </row>
    <row r="413" spans="7:7" ht="34.5" customHeight="1">
      <c r="G413" s="154"/>
    </row>
    <row r="414" spans="7:7" ht="34.5" customHeight="1">
      <c r="G414" s="154"/>
    </row>
    <row r="415" spans="7:7" ht="34.5" customHeight="1">
      <c r="G415" s="154"/>
    </row>
    <row r="416" spans="7:7" ht="34.5" customHeight="1">
      <c r="G416" s="154"/>
    </row>
    <row r="417" spans="7:7" ht="34.5" customHeight="1">
      <c r="G417" s="154"/>
    </row>
    <row r="418" spans="7:7" ht="34.5" customHeight="1">
      <c r="G418" s="154"/>
    </row>
    <row r="419" spans="7:7" ht="34.5" customHeight="1">
      <c r="G419" s="154"/>
    </row>
    <row r="420" spans="7:7" ht="34.5" customHeight="1">
      <c r="G420" s="154"/>
    </row>
    <row r="421" spans="7:7" ht="34.5" customHeight="1">
      <c r="G421" s="154"/>
    </row>
    <row r="422" spans="7:7" ht="34.5" customHeight="1">
      <c r="G422" s="154"/>
    </row>
    <row r="423" spans="7:7" ht="34.5" customHeight="1">
      <c r="G423" s="154"/>
    </row>
    <row r="424" spans="7:7" ht="34.5" customHeight="1">
      <c r="G424" s="154"/>
    </row>
    <row r="425" spans="7:7" ht="34.5" customHeight="1">
      <c r="G425" s="154"/>
    </row>
    <row r="426" spans="7:7" ht="34.5" customHeight="1">
      <c r="G426" s="154"/>
    </row>
    <row r="427" spans="7:7" ht="34.5" customHeight="1">
      <c r="G427" s="154"/>
    </row>
    <row r="428" spans="7:7" ht="34.5" customHeight="1">
      <c r="G428" s="154"/>
    </row>
    <row r="429" spans="7:7" ht="34.5" customHeight="1">
      <c r="G429" s="154"/>
    </row>
    <row r="430" spans="7:7" ht="34.5" customHeight="1">
      <c r="G430" s="154"/>
    </row>
    <row r="431" spans="7:7" ht="34.5" customHeight="1">
      <c r="G431" s="154"/>
    </row>
    <row r="432" spans="7:7" ht="34.5" customHeight="1">
      <c r="G432" s="154"/>
    </row>
    <row r="433" spans="7:7" ht="34.5" customHeight="1">
      <c r="G433" s="154"/>
    </row>
    <row r="434" spans="7:7" ht="34.5" customHeight="1">
      <c r="G434" s="154"/>
    </row>
    <row r="435" spans="7:7" ht="34.5" customHeight="1">
      <c r="G435" s="154"/>
    </row>
    <row r="436" spans="7:7" ht="34.5" customHeight="1">
      <c r="G436" s="154"/>
    </row>
    <row r="437" spans="7:7" ht="34.5" customHeight="1">
      <c r="G437" s="154"/>
    </row>
    <row r="438" spans="7:7" ht="34.5" customHeight="1">
      <c r="G438" s="154"/>
    </row>
    <row r="439" spans="7:7" ht="34.5" customHeight="1">
      <c r="G439" s="154"/>
    </row>
    <row r="440" spans="7:7" ht="34.5" customHeight="1">
      <c r="G440" s="154"/>
    </row>
    <row r="441" spans="7:7" ht="34.5" customHeight="1">
      <c r="G441" s="154"/>
    </row>
    <row r="442" spans="7:7" ht="34.5" customHeight="1">
      <c r="G442" s="154"/>
    </row>
    <row r="443" spans="7:7" ht="34.5" customHeight="1">
      <c r="G443" s="154"/>
    </row>
    <row r="444" spans="7:7" ht="34.5" customHeight="1">
      <c r="G444" s="154"/>
    </row>
    <row r="445" spans="7:7" ht="34.5" customHeight="1">
      <c r="G445" s="154"/>
    </row>
    <row r="446" spans="7:7" ht="34.5" customHeight="1">
      <c r="G446" s="154"/>
    </row>
    <row r="447" spans="7:7" ht="34.5" customHeight="1">
      <c r="G447" s="154"/>
    </row>
    <row r="448" spans="7:7" ht="34.5" customHeight="1">
      <c r="G448" s="154"/>
    </row>
    <row r="449" spans="7:7" ht="34.5" customHeight="1">
      <c r="G449" s="154"/>
    </row>
    <row r="450" spans="7:7" ht="34.5" customHeight="1">
      <c r="G450" s="154"/>
    </row>
    <row r="451" spans="7:7" ht="34.5" customHeight="1">
      <c r="G451" s="154"/>
    </row>
    <row r="452" spans="7:7" ht="34.5" customHeight="1">
      <c r="G452" s="154"/>
    </row>
    <row r="453" spans="7:7" ht="34.5" customHeight="1">
      <c r="G453" s="154"/>
    </row>
    <row r="454" spans="7:7" ht="34.5" customHeight="1">
      <c r="G454" s="154"/>
    </row>
    <row r="455" spans="7:7" ht="34.5" customHeight="1">
      <c r="G455" s="154"/>
    </row>
    <row r="456" spans="7:7" ht="34.5" customHeight="1">
      <c r="G456" s="154"/>
    </row>
    <row r="457" spans="7:7" ht="34.5" customHeight="1">
      <c r="G457" s="154"/>
    </row>
    <row r="458" spans="7:7" ht="34.5" customHeight="1">
      <c r="G458" s="154"/>
    </row>
    <row r="459" spans="7:7" ht="34.5" customHeight="1">
      <c r="G459" s="154"/>
    </row>
    <row r="460" spans="7:7" ht="34.5" customHeight="1">
      <c r="G460" s="154"/>
    </row>
    <row r="461" spans="7:7" ht="34.5" customHeight="1">
      <c r="G461" s="154"/>
    </row>
    <row r="462" spans="7:7" ht="34.5" customHeight="1">
      <c r="G462" s="154"/>
    </row>
    <row r="463" spans="7:7" ht="34.5" customHeight="1">
      <c r="G463" s="154"/>
    </row>
    <row r="464" spans="7:7" ht="34.5" customHeight="1">
      <c r="G464" s="154"/>
    </row>
    <row r="465" spans="7:7" ht="34.5" customHeight="1">
      <c r="G465" s="154"/>
    </row>
    <row r="466" spans="7:7" ht="34.5" customHeight="1">
      <c r="G466" s="154"/>
    </row>
    <row r="467" spans="7:7" ht="34.5" customHeight="1">
      <c r="G467" s="154"/>
    </row>
    <row r="468" spans="7:7" ht="34.5" customHeight="1">
      <c r="G468" s="154"/>
    </row>
    <row r="469" spans="7:7" ht="34.5" customHeight="1">
      <c r="G469" s="154"/>
    </row>
    <row r="470" spans="7:7" ht="34.5" customHeight="1">
      <c r="G470" s="154"/>
    </row>
    <row r="471" spans="7:7" ht="34.5" customHeight="1">
      <c r="G471" s="154"/>
    </row>
    <row r="472" spans="7:7" ht="34.5" customHeight="1">
      <c r="G472" s="154"/>
    </row>
    <row r="473" spans="7:7" ht="34.5" customHeight="1">
      <c r="G473" s="154"/>
    </row>
    <row r="474" spans="7:7" ht="34.5" customHeight="1">
      <c r="G474" s="154"/>
    </row>
    <row r="475" spans="7:7" ht="34.5" customHeight="1">
      <c r="G475" s="154"/>
    </row>
    <row r="476" spans="7:7" ht="34.5" customHeight="1">
      <c r="G476" s="154"/>
    </row>
    <row r="477" spans="7:7" ht="34.5" customHeight="1">
      <c r="G477" s="154"/>
    </row>
    <row r="478" spans="7:7" ht="34.5" customHeight="1">
      <c r="G478" s="154"/>
    </row>
    <row r="479" spans="7:7" ht="34.5" customHeight="1">
      <c r="G479" s="154"/>
    </row>
    <row r="480" spans="7:7" ht="34.5" customHeight="1">
      <c r="G480" s="154"/>
    </row>
    <row r="481" spans="7:7" ht="34.5" customHeight="1">
      <c r="G481" s="154"/>
    </row>
    <row r="482" spans="7:7" ht="34.5" customHeight="1">
      <c r="G482" s="154"/>
    </row>
    <row r="483" spans="7:7" ht="34.5" customHeight="1">
      <c r="G483" s="154"/>
    </row>
    <row r="484" spans="7:7" ht="34.5" customHeight="1">
      <c r="G484" s="154"/>
    </row>
    <row r="485" spans="7:7" ht="34.5" customHeight="1">
      <c r="G485" s="154"/>
    </row>
    <row r="486" spans="7:7" ht="34.5" customHeight="1">
      <c r="G486" s="154"/>
    </row>
    <row r="487" spans="7:7" ht="34.5" customHeight="1">
      <c r="G487" s="154"/>
    </row>
    <row r="488" spans="7:7" ht="34.5" customHeight="1">
      <c r="G488" s="154"/>
    </row>
    <row r="489" spans="7:7" ht="34.5" customHeight="1">
      <c r="G489" s="154"/>
    </row>
    <row r="490" spans="7:7" ht="34.5" customHeight="1">
      <c r="G490" s="154"/>
    </row>
    <row r="491" spans="7:7" ht="34.5" customHeight="1">
      <c r="G491" s="154"/>
    </row>
    <row r="492" spans="7:7" ht="34.5" customHeight="1">
      <c r="G492" s="154"/>
    </row>
    <row r="493" spans="7:7" ht="34.5" customHeight="1">
      <c r="G493" s="154"/>
    </row>
    <row r="494" spans="7:7" ht="34.5" customHeight="1">
      <c r="G494" s="154"/>
    </row>
    <row r="495" spans="7:7" ht="34.5" customHeight="1">
      <c r="G495" s="154"/>
    </row>
    <row r="496" spans="7:7" ht="34.5" customHeight="1">
      <c r="G496" s="154"/>
    </row>
    <row r="497" spans="7:7" ht="34.5" customHeight="1">
      <c r="G497" s="154"/>
    </row>
    <row r="498" spans="7:7" ht="34.5" customHeight="1">
      <c r="G498" s="154"/>
    </row>
    <row r="499" spans="7:7" ht="34.5" customHeight="1">
      <c r="G499" s="154"/>
    </row>
    <row r="500" spans="7:7" ht="34.5" customHeight="1">
      <c r="G500" s="154"/>
    </row>
    <row r="501" spans="7:7" ht="34.5" customHeight="1">
      <c r="G501" s="154"/>
    </row>
    <row r="502" spans="7:7" ht="34.5" customHeight="1">
      <c r="G502" s="154"/>
    </row>
    <row r="503" spans="7:7" ht="34.5" customHeight="1">
      <c r="G503" s="154"/>
    </row>
    <row r="504" spans="7:7" ht="34.5" customHeight="1">
      <c r="G504" s="154"/>
    </row>
    <row r="505" spans="7:7" ht="34.5" customHeight="1">
      <c r="G505" s="154"/>
    </row>
    <row r="506" spans="7:7" ht="34.5" customHeight="1">
      <c r="G506" s="154"/>
    </row>
    <row r="507" spans="7:7" ht="34.5" customHeight="1">
      <c r="G507" s="154"/>
    </row>
    <row r="508" spans="7:7" ht="34.5" customHeight="1">
      <c r="G508" s="154"/>
    </row>
    <row r="509" spans="7:7" ht="34.5" customHeight="1">
      <c r="G509" s="154"/>
    </row>
    <row r="510" spans="7:7" ht="34.5" customHeight="1">
      <c r="G510" s="154"/>
    </row>
    <row r="511" spans="7:7" ht="34.5" customHeight="1">
      <c r="G511" s="154"/>
    </row>
    <row r="512" spans="7:7" ht="34.5" customHeight="1">
      <c r="G512" s="154"/>
    </row>
    <row r="513" spans="7:7" ht="34.5" customHeight="1">
      <c r="G513" s="154"/>
    </row>
    <row r="514" spans="7:7" ht="34.5" customHeight="1">
      <c r="G514" s="154"/>
    </row>
    <row r="515" spans="7:7" ht="34.5" customHeight="1">
      <c r="G515" s="154"/>
    </row>
    <row r="516" spans="7:7" ht="34.5" customHeight="1">
      <c r="G516" s="154"/>
    </row>
    <row r="517" spans="7:7" ht="34.5" customHeight="1">
      <c r="G517" s="154"/>
    </row>
    <row r="518" spans="7:7" ht="34.5" customHeight="1">
      <c r="G518" s="154"/>
    </row>
    <row r="519" spans="7:7" ht="34.5" customHeight="1">
      <c r="G519" s="154"/>
    </row>
    <row r="520" spans="7:7" ht="34.5" customHeight="1">
      <c r="G520" s="154"/>
    </row>
    <row r="521" spans="7:7" ht="34.5" customHeight="1">
      <c r="G521" s="154"/>
    </row>
    <row r="522" spans="7:7" ht="34.5" customHeight="1">
      <c r="G522" s="154"/>
    </row>
    <row r="523" spans="7:7" ht="34.5" customHeight="1">
      <c r="G523" s="154"/>
    </row>
    <row r="524" spans="7:7" ht="34.5" customHeight="1">
      <c r="G524" s="154"/>
    </row>
    <row r="525" spans="7:7" ht="34.5" customHeight="1">
      <c r="G525" s="154"/>
    </row>
    <row r="526" spans="7:7" ht="34.5" customHeight="1">
      <c r="G526" s="154"/>
    </row>
    <row r="527" spans="7:7" ht="34.5" customHeight="1">
      <c r="G527" s="154"/>
    </row>
    <row r="528" spans="7:7" ht="34.5" customHeight="1">
      <c r="G528" s="154"/>
    </row>
    <row r="529" spans="7:7" ht="34.5" customHeight="1">
      <c r="G529" s="154"/>
    </row>
    <row r="530" spans="7:7" ht="34.5" customHeight="1">
      <c r="G530" s="154"/>
    </row>
    <row r="531" spans="7:7" ht="34.5" customHeight="1">
      <c r="G531" s="154"/>
    </row>
    <row r="532" spans="7:7" ht="34.5" customHeight="1">
      <c r="G532" s="154"/>
    </row>
    <row r="533" spans="7:7" ht="34.5" customHeight="1">
      <c r="G533" s="154"/>
    </row>
    <row r="534" spans="7:7" ht="34.5" customHeight="1">
      <c r="G534" s="154"/>
    </row>
    <row r="535" spans="7:7" ht="34.5" customHeight="1">
      <c r="G535" s="154"/>
    </row>
    <row r="536" spans="7:7" ht="34.5" customHeight="1">
      <c r="G536" s="154"/>
    </row>
    <row r="537" spans="7:7" ht="34.5" customHeight="1">
      <c r="G537" s="154"/>
    </row>
    <row r="538" spans="7:7" ht="34.5" customHeight="1">
      <c r="G538" s="154"/>
    </row>
    <row r="539" spans="7:7" ht="34.5" customHeight="1">
      <c r="G539" s="154"/>
    </row>
    <row r="540" spans="7:7" ht="34.5" customHeight="1">
      <c r="G540" s="154"/>
    </row>
    <row r="541" spans="7:7" ht="34.5" customHeight="1">
      <c r="G541" s="154"/>
    </row>
    <row r="542" spans="7:7" ht="34.5" customHeight="1">
      <c r="G542" s="154"/>
    </row>
    <row r="543" spans="7:7" ht="34.5" customHeight="1">
      <c r="G543" s="154"/>
    </row>
    <row r="544" spans="7:7" ht="34.5" customHeight="1">
      <c r="G544" s="154"/>
    </row>
    <row r="545" spans="7:7" ht="34.5" customHeight="1">
      <c r="G545" s="154"/>
    </row>
    <row r="546" spans="7:7" ht="34.5" customHeight="1">
      <c r="G546" s="154"/>
    </row>
    <row r="547" spans="7:7" ht="34.5" customHeight="1">
      <c r="G547" s="154"/>
    </row>
    <row r="548" spans="7:7" ht="34.5" customHeight="1">
      <c r="G548" s="154"/>
    </row>
    <row r="549" spans="7:7" ht="34.5" customHeight="1">
      <c r="G549" s="154"/>
    </row>
    <row r="550" spans="7:7" ht="34.5" customHeight="1">
      <c r="G550" s="154"/>
    </row>
    <row r="551" spans="7:7" ht="34.5" customHeight="1">
      <c r="G551" s="154"/>
    </row>
    <row r="552" spans="7:7" ht="34.5" customHeight="1">
      <c r="G552" s="154"/>
    </row>
    <row r="553" spans="7:7" ht="34.5" customHeight="1">
      <c r="G553" s="154"/>
    </row>
    <row r="554" spans="7:7" ht="34.5" customHeight="1">
      <c r="G554" s="154"/>
    </row>
    <row r="555" spans="7:7" ht="34.5" customHeight="1">
      <c r="G555" s="154"/>
    </row>
    <row r="556" spans="7:7" ht="34.5" customHeight="1">
      <c r="G556" s="154"/>
    </row>
    <row r="557" spans="7:7" ht="34.5" customHeight="1">
      <c r="G557" s="154"/>
    </row>
    <row r="558" spans="7:7" ht="34.5" customHeight="1">
      <c r="G558" s="154"/>
    </row>
    <row r="559" spans="7:7" ht="34.5" customHeight="1">
      <c r="G559" s="154"/>
    </row>
    <row r="560" spans="7:7" ht="34.5" customHeight="1">
      <c r="G560" s="154"/>
    </row>
    <row r="561" spans="7:7" ht="34.5" customHeight="1">
      <c r="G561" s="154"/>
    </row>
    <row r="562" spans="7:7" ht="34.5" customHeight="1">
      <c r="G562" s="154"/>
    </row>
    <row r="563" spans="7:7" ht="34.5" customHeight="1">
      <c r="G563" s="154"/>
    </row>
    <row r="564" spans="7:7" ht="34.5" customHeight="1">
      <c r="G564" s="154"/>
    </row>
    <row r="565" spans="7:7" ht="34.5" customHeight="1">
      <c r="G565" s="154"/>
    </row>
    <row r="566" spans="7:7" ht="34.5" customHeight="1">
      <c r="G566" s="154"/>
    </row>
    <row r="567" spans="7:7" ht="34.5" customHeight="1">
      <c r="G567" s="154"/>
    </row>
    <row r="568" spans="7:7" ht="34.5" customHeight="1">
      <c r="G568" s="154"/>
    </row>
    <row r="569" spans="7:7" ht="34.5" customHeight="1">
      <c r="G569" s="154"/>
    </row>
    <row r="570" spans="7:7" ht="34.5" customHeight="1">
      <c r="G570" s="154"/>
    </row>
    <row r="571" spans="7:7" ht="34.5" customHeight="1">
      <c r="G571" s="154"/>
    </row>
    <row r="572" spans="7:7" ht="34.5" customHeight="1">
      <c r="G572" s="154"/>
    </row>
    <row r="573" spans="7:7" ht="34.5" customHeight="1">
      <c r="G573" s="154"/>
    </row>
    <row r="574" spans="7:7" ht="34.5" customHeight="1">
      <c r="G574" s="154"/>
    </row>
    <row r="575" spans="7:7" ht="34.5" customHeight="1">
      <c r="G575" s="154"/>
    </row>
    <row r="576" spans="7:7" ht="34.5" customHeight="1">
      <c r="G576" s="154"/>
    </row>
    <row r="577" spans="7:7" ht="34.5" customHeight="1">
      <c r="G577" s="154"/>
    </row>
    <row r="578" spans="7:7" ht="34.5" customHeight="1">
      <c r="G578" s="154"/>
    </row>
    <row r="579" spans="7:7" ht="34.5" customHeight="1">
      <c r="G579" s="154"/>
    </row>
    <row r="580" spans="7:7" ht="34.5" customHeight="1">
      <c r="G580" s="154"/>
    </row>
    <row r="581" spans="7:7" ht="34.5" customHeight="1">
      <c r="G581" s="154"/>
    </row>
    <row r="582" spans="7:7" ht="34.5" customHeight="1">
      <c r="G582" s="154"/>
    </row>
    <row r="583" spans="7:7" ht="34.5" customHeight="1">
      <c r="G583" s="154"/>
    </row>
    <row r="584" spans="7:7" ht="34.5" customHeight="1">
      <c r="G584" s="154"/>
    </row>
    <row r="585" spans="7:7" ht="34.5" customHeight="1">
      <c r="G585" s="154"/>
    </row>
    <row r="586" spans="7:7" ht="34.5" customHeight="1">
      <c r="G586" s="154"/>
    </row>
    <row r="587" spans="7:7" ht="34.5" customHeight="1">
      <c r="G587" s="154"/>
    </row>
    <row r="588" spans="7:7" ht="34.5" customHeight="1">
      <c r="G588" s="154"/>
    </row>
    <row r="589" spans="7:7" ht="34.5" customHeight="1">
      <c r="G589" s="154"/>
    </row>
    <row r="590" spans="7:7" ht="34.5" customHeight="1">
      <c r="G590" s="154"/>
    </row>
    <row r="591" spans="7:7" ht="34.5" customHeight="1">
      <c r="G591" s="154"/>
    </row>
    <row r="592" spans="7:7" ht="34.5" customHeight="1">
      <c r="G592" s="154"/>
    </row>
    <row r="593" spans="7:7" ht="34.5" customHeight="1">
      <c r="G593" s="154"/>
    </row>
    <row r="594" spans="7:7" ht="34.5" customHeight="1">
      <c r="G594" s="154"/>
    </row>
    <row r="595" spans="7:7" ht="34.5" customHeight="1">
      <c r="G595" s="154"/>
    </row>
    <row r="596" spans="7:7" ht="34.5" customHeight="1">
      <c r="G596" s="154"/>
    </row>
    <row r="597" spans="7:7" ht="34.5" customHeight="1">
      <c r="G597" s="154"/>
    </row>
    <row r="598" spans="7:7" ht="34.5" customHeight="1">
      <c r="G598" s="154"/>
    </row>
    <row r="599" spans="7:7" ht="34.5" customHeight="1">
      <c r="G599" s="154"/>
    </row>
    <row r="600" spans="7:7" ht="34.5" customHeight="1">
      <c r="G600" s="154"/>
    </row>
    <row r="601" spans="7:7" ht="34.5" customHeight="1">
      <c r="G601" s="154"/>
    </row>
    <row r="602" spans="7:7" ht="34.5" customHeight="1">
      <c r="G602" s="154"/>
    </row>
    <row r="603" spans="7:7" ht="34.5" customHeight="1">
      <c r="G603" s="154"/>
    </row>
    <row r="604" spans="7:7" ht="34.5" customHeight="1">
      <c r="G604" s="154"/>
    </row>
    <row r="605" spans="7:7" ht="34.5" customHeight="1">
      <c r="G605" s="154"/>
    </row>
    <row r="606" spans="7:7" ht="34.5" customHeight="1">
      <c r="G606" s="154"/>
    </row>
    <row r="607" spans="7:7" ht="34.5" customHeight="1">
      <c r="G607" s="154"/>
    </row>
    <row r="608" spans="7:7" ht="34.5" customHeight="1">
      <c r="G608" s="154"/>
    </row>
    <row r="609" spans="7:7" ht="34.5" customHeight="1">
      <c r="G609" s="154"/>
    </row>
    <row r="610" spans="7:7" ht="34.5" customHeight="1">
      <c r="G610" s="154"/>
    </row>
    <row r="611" spans="7:7" ht="34.5" customHeight="1">
      <c r="G611" s="154"/>
    </row>
    <row r="612" spans="7:7" ht="34.5" customHeight="1">
      <c r="G612" s="154"/>
    </row>
    <row r="613" spans="7:7" ht="34.5" customHeight="1">
      <c r="G613" s="154"/>
    </row>
    <row r="614" spans="7:7" ht="34.5" customHeight="1">
      <c r="G614" s="154"/>
    </row>
    <row r="615" spans="7:7" ht="34.5" customHeight="1">
      <c r="G615" s="154"/>
    </row>
    <row r="616" spans="7:7" ht="34.5" customHeight="1">
      <c r="G616" s="154"/>
    </row>
    <row r="617" spans="7:7" ht="34.5" customHeight="1">
      <c r="G617" s="154"/>
    </row>
    <row r="618" spans="7:7" ht="34.5" customHeight="1">
      <c r="G618" s="154"/>
    </row>
    <row r="619" spans="7:7" ht="34.5" customHeight="1">
      <c r="G619" s="154"/>
    </row>
    <row r="620" spans="7:7" ht="34.5" customHeight="1">
      <c r="G620" s="154"/>
    </row>
    <row r="621" spans="7:7" ht="34.5" customHeight="1">
      <c r="G621" s="154"/>
    </row>
    <row r="622" spans="7:7" ht="34.5" customHeight="1">
      <c r="G622" s="154"/>
    </row>
    <row r="623" spans="7:7" ht="34.5" customHeight="1">
      <c r="G623" s="154"/>
    </row>
    <row r="624" spans="7:7" ht="34.5" customHeight="1">
      <c r="G624" s="154"/>
    </row>
    <row r="625" spans="7:7" ht="34.5" customHeight="1">
      <c r="G625" s="154"/>
    </row>
    <row r="626" spans="7:7" ht="34.5" customHeight="1">
      <c r="G626" s="154"/>
    </row>
    <row r="627" spans="7:7" ht="34.5" customHeight="1">
      <c r="G627" s="154"/>
    </row>
    <row r="628" spans="7:7" ht="34.5" customHeight="1">
      <c r="G628" s="154"/>
    </row>
    <row r="629" spans="7:7" ht="34.5" customHeight="1">
      <c r="G629" s="154"/>
    </row>
    <row r="630" spans="7:7" ht="34.5" customHeight="1">
      <c r="G630" s="154"/>
    </row>
    <row r="631" spans="7:7" ht="34.5" customHeight="1">
      <c r="G631" s="154"/>
    </row>
    <row r="632" spans="7:7" ht="34.5" customHeight="1">
      <c r="G632" s="154"/>
    </row>
    <row r="633" spans="7:7" ht="34.5" customHeight="1">
      <c r="G633" s="154"/>
    </row>
    <row r="634" spans="7:7" ht="34.5" customHeight="1">
      <c r="G634" s="154"/>
    </row>
    <row r="635" spans="7:7" ht="34.5" customHeight="1">
      <c r="G635" s="154"/>
    </row>
    <row r="636" spans="7:7" ht="34.5" customHeight="1">
      <c r="G636" s="154"/>
    </row>
    <row r="637" spans="7:7" ht="34.5" customHeight="1">
      <c r="G637" s="154"/>
    </row>
    <row r="638" spans="7:7" ht="34.5" customHeight="1">
      <c r="G638" s="154"/>
    </row>
    <row r="639" spans="7:7" ht="34.5" customHeight="1">
      <c r="G639" s="154"/>
    </row>
    <row r="640" spans="7:7" ht="34.5" customHeight="1">
      <c r="G640" s="154"/>
    </row>
    <row r="641" spans="7:7" ht="34.5" customHeight="1">
      <c r="G641" s="154"/>
    </row>
    <row r="642" spans="7:7" ht="34.5" customHeight="1">
      <c r="G642" s="154"/>
    </row>
    <row r="643" spans="7:7" ht="34.5" customHeight="1">
      <c r="G643" s="154"/>
    </row>
    <row r="644" spans="7:7" ht="34.5" customHeight="1">
      <c r="G644" s="154"/>
    </row>
    <row r="645" spans="7:7" ht="34.5" customHeight="1">
      <c r="G645" s="154"/>
    </row>
    <row r="646" spans="7:7" ht="34.5" customHeight="1">
      <c r="G646" s="154"/>
    </row>
    <row r="647" spans="7:7" ht="34.5" customHeight="1">
      <c r="G647" s="154"/>
    </row>
    <row r="648" spans="7:7" ht="34.5" customHeight="1">
      <c r="G648" s="154"/>
    </row>
    <row r="649" spans="7:7" ht="34.5" customHeight="1">
      <c r="G649" s="154"/>
    </row>
    <row r="650" spans="7:7" ht="34.5" customHeight="1">
      <c r="G650" s="154"/>
    </row>
    <row r="651" spans="7:7" ht="34.5" customHeight="1">
      <c r="G651" s="154"/>
    </row>
    <row r="652" spans="7:7" ht="34.5" customHeight="1">
      <c r="G652" s="154"/>
    </row>
    <row r="653" spans="7:7" ht="34.5" customHeight="1">
      <c r="G653" s="154"/>
    </row>
    <row r="654" spans="7:7" ht="34.5" customHeight="1">
      <c r="G654" s="154"/>
    </row>
    <row r="655" spans="7:7" ht="34.5" customHeight="1">
      <c r="G655" s="154"/>
    </row>
    <row r="656" spans="7:7" ht="34.5" customHeight="1">
      <c r="G656" s="154"/>
    </row>
    <row r="657" spans="7:7" ht="34.5" customHeight="1">
      <c r="G657" s="154"/>
    </row>
    <row r="658" spans="7:7" ht="34.5" customHeight="1">
      <c r="G658" s="154"/>
    </row>
    <row r="659" spans="7:7" ht="34.5" customHeight="1">
      <c r="G659" s="154"/>
    </row>
    <row r="660" spans="7:7" ht="34.5" customHeight="1">
      <c r="G660" s="154"/>
    </row>
    <row r="661" spans="7:7" ht="34.5" customHeight="1">
      <c r="G661" s="154"/>
    </row>
    <row r="662" spans="7:7" ht="34.5" customHeight="1">
      <c r="G662" s="154"/>
    </row>
    <row r="663" spans="7:7" ht="34.5" customHeight="1">
      <c r="G663" s="154"/>
    </row>
    <row r="664" spans="7:7" ht="34.5" customHeight="1">
      <c r="G664" s="154"/>
    </row>
    <row r="665" spans="7:7" ht="34.5" customHeight="1">
      <c r="G665" s="154"/>
    </row>
    <row r="666" spans="7:7" ht="34.5" customHeight="1">
      <c r="G666" s="154"/>
    </row>
    <row r="667" spans="7:7" ht="34.5" customHeight="1">
      <c r="G667" s="154"/>
    </row>
    <row r="668" spans="7:7" ht="34.5" customHeight="1">
      <c r="G668" s="154"/>
    </row>
    <row r="669" spans="7:7" ht="34.5" customHeight="1">
      <c r="G669" s="154"/>
    </row>
    <row r="670" spans="7:7" ht="34.5" customHeight="1">
      <c r="G670" s="154"/>
    </row>
    <row r="671" spans="7:7" ht="34.5" customHeight="1">
      <c r="G671" s="154"/>
    </row>
    <row r="672" spans="7:7" ht="34.5" customHeight="1">
      <c r="G672" s="154"/>
    </row>
    <row r="673" spans="7:7" ht="34.5" customHeight="1">
      <c r="G673" s="154"/>
    </row>
    <row r="674" spans="7:7" ht="34.5" customHeight="1">
      <c r="G674" s="154"/>
    </row>
    <row r="675" spans="7:7" ht="34.5" customHeight="1">
      <c r="G675" s="154"/>
    </row>
    <row r="676" spans="7:7" ht="34.5" customHeight="1">
      <c r="G676" s="154"/>
    </row>
    <row r="677" spans="7:7" ht="34.5" customHeight="1">
      <c r="G677" s="154"/>
    </row>
    <row r="678" spans="7:7" ht="34.5" customHeight="1">
      <c r="G678" s="154"/>
    </row>
    <row r="679" spans="7:7" ht="34.5" customHeight="1">
      <c r="G679" s="154"/>
    </row>
    <row r="680" spans="7:7" ht="34.5" customHeight="1">
      <c r="G680" s="154"/>
    </row>
    <row r="681" spans="7:7" ht="34.5" customHeight="1">
      <c r="G681" s="154"/>
    </row>
    <row r="682" spans="7:7" ht="34.5" customHeight="1">
      <c r="G682" s="154"/>
    </row>
    <row r="683" spans="7:7" ht="34.5" customHeight="1">
      <c r="G683" s="154"/>
    </row>
    <row r="684" spans="7:7" ht="34.5" customHeight="1">
      <c r="G684" s="154"/>
    </row>
    <row r="685" spans="7:7" ht="34.5" customHeight="1">
      <c r="G685" s="154"/>
    </row>
    <row r="686" spans="7:7" ht="34.5" customHeight="1">
      <c r="G686" s="154"/>
    </row>
    <row r="687" spans="7:7" ht="34.5" customHeight="1">
      <c r="G687" s="154"/>
    </row>
    <row r="688" spans="7:7" ht="34.5" customHeight="1">
      <c r="G688" s="154"/>
    </row>
    <row r="689" spans="7:7" ht="34.5" customHeight="1">
      <c r="G689" s="154"/>
    </row>
    <row r="690" spans="7:7" ht="34.5" customHeight="1">
      <c r="G690" s="154"/>
    </row>
    <row r="691" spans="7:7" ht="34.5" customHeight="1">
      <c r="G691" s="154"/>
    </row>
    <row r="692" spans="7:7" ht="34.5" customHeight="1">
      <c r="G692" s="154"/>
    </row>
    <row r="693" spans="7:7" ht="34.5" customHeight="1">
      <c r="G693" s="154"/>
    </row>
    <row r="694" spans="7:7" ht="34.5" customHeight="1">
      <c r="G694" s="154"/>
    </row>
    <row r="695" spans="7:7" ht="34.5" customHeight="1">
      <c r="G695" s="154"/>
    </row>
    <row r="696" spans="7:7" ht="34.5" customHeight="1">
      <c r="G696" s="154"/>
    </row>
    <row r="697" spans="7:7" ht="34.5" customHeight="1">
      <c r="G697" s="154"/>
    </row>
    <row r="698" spans="7:7" ht="34.5" customHeight="1">
      <c r="G698" s="154"/>
    </row>
    <row r="699" spans="7:7" ht="34.5" customHeight="1">
      <c r="G699" s="154"/>
    </row>
    <row r="700" spans="7:7" ht="34.5" customHeight="1">
      <c r="G700" s="154"/>
    </row>
    <row r="701" spans="7:7" ht="34.5" customHeight="1">
      <c r="G701" s="154"/>
    </row>
    <row r="702" spans="7:7" ht="34.5" customHeight="1">
      <c r="G702" s="154"/>
    </row>
    <row r="703" spans="7:7" ht="34.5" customHeight="1">
      <c r="G703" s="154"/>
    </row>
    <row r="704" spans="7:7" ht="34.5" customHeight="1">
      <c r="G704" s="154"/>
    </row>
    <row r="705" spans="7:7" ht="34.5" customHeight="1">
      <c r="G705" s="154"/>
    </row>
    <row r="706" spans="7:7" ht="34.5" customHeight="1">
      <c r="G706" s="154"/>
    </row>
    <row r="707" spans="7:7" ht="34.5" customHeight="1">
      <c r="G707" s="154"/>
    </row>
    <row r="708" spans="7:7" ht="34.5" customHeight="1">
      <c r="G708" s="154"/>
    </row>
    <row r="709" spans="7:7" ht="34.5" customHeight="1">
      <c r="G709" s="154"/>
    </row>
    <row r="710" spans="7:7" ht="34.5" customHeight="1">
      <c r="G710" s="154"/>
    </row>
    <row r="711" spans="7:7" ht="34.5" customHeight="1">
      <c r="G711" s="154"/>
    </row>
    <row r="712" spans="7:7" ht="34.5" customHeight="1">
      <c r="G712" s="154"/>
    </row>
    <row r="713" spans="7:7" ht="34.5" customHeight="1">
      <c r="G713" s="154"/>
    </row>
    <row r="714" spans="7:7" ht="34.5" customHeight="1">
      <c r="G714" s="154"/>
    </row>
    <row r="715" spans="7:7" ht="34.5" customHeight="1">
      <c r="G715" s="154"/>
    </row>
    <row r="716" spans="7:7" ht="34.5" customHeight="1">
      <c r="G716" s="154"/>
    </row>
    <row r="717" spans="7:7" ht="34.5" customHeight="1">
      <c r="G717" s="154"/>
    </row>
    <row r="718" spans="7:7" ht="34.5" customHeight="1">
      <c r="G718" s="154"/>
    </row>
    <row r="719" spans="7:7" ht="34.5" customHeight="1">
      <c r="G719" s="154"/>
    </row>
    <row r="720" spans="7:7" ht="34.5" customHeight="1">
      <c r="G720" s="154"/>
    </row>
    <row r="721" spans="7:7" ht="34.5" customHeight="1">
      <c r="G721" s="154"/>
    </row>
    <row r="722" spans="7:7" ht="34.5" customHeight="1">
      <c r="G722" s="154"/>
    </row>
    <row r="723" spans="7:7" ht="34.5" customHeight="1">
      <c r="G723" s="154"/>
    </row>
    <row r="724" spans="7:7" ht="34.5" customHeight="1">
      <c r="G724" s="154"/>
    </row>
  </sheetData>
  <mergeCells count="1">
    <mergeCell ref="A1:D1"/>
  </mergeCells>
  <conditionalFormatting sqref="G4:G22 F23 G24:G150">
    <cfRule type="containsErrors" dxfId="2" priority="1">
      <formula>ISERROR(F4)</formula>
    </cfRule>
  </conditionalFormatting>
  <pageMargins left="0.7" right="0.7" top="0.75" bottom="0.75" header="0.3" footer="0.3"/>
  <pageSetup scale="45" fitToHeight="0"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A00-000000000000}">
          <x14:formula1>
            <xm:f>Data!$F$10:$G$10</xm:f>
          </x14:formula1>
          <xm:sqref>F4:F150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N549"/>
  <sheetViews>
    <sheetView zoomScale="110" zoomScaleNormal="110" workbookViewId="0">
      <selection activeCell="A5" sqref="A5"/>
    </sheetView>
  </sheetViews>
  <sheetFormatPr defaultColWidth="15.7109375" defaultRowHeight="20.100000000000001" customHeight="1"/>
  <cols>
    <col min="1" max="16384" width="15.7109375" style="121"/>
  </cols>
  <sheetData>
    <row r="1" spans="1:14" ht="20.100000000000001" customHeight="1">
      <c r="A1" s="199" t="s">
        <v>745</v>
      </c>
      <c r="B1" s="199"/>
      <c r="C1" s="199"/>
      <c r="D1" s="199"/>
      <c r="E1" s="186"/>
      <c r="F1" s="186"/>
    </row>
    <row r="2" spans="1:14" ht="20.100000000000001" customHeight="1">
      <c r="A2" s="122"/>
      <c r="B2" s="122"/>
      <c r="C2" s="122"/>
      <c r="D2" s="122"/>
    </row>
    <row r="3" spans="1:14" ht="20.100000000000001" customHeight="1">
      <c r="A3" s="112" t="s">
        <v>725</v>
      </c>
      <c r="B3" s="112" t="s">
        <v>726</v>
      </c>
      <c r="C3" s="112" t="s">
        <v>727</v>
      </c>
      <c r="D3" s="112" t="s">
        <v>728</v>
      </c>
      <c r="E3" s="125" t="s">
        <v>17</v>
      </c>
      <c r="F3" s="126" t="s">
        <v>729</v>
      </c>
      <c r="G3" s="124" t="s">
        <v>730</v>
      </c>
      <c r="H3" s="117" t="s">
        <v>731</v>
      </c>
      <c r="I3" s="117" t="s">
        <v>735</v>
      </c>
      <c r="J3" s="117" t="s">
        <v>733</v>
      </c>
      <c r="K3" s="117" t="s">
        <v>734</v>
      </c>
      <c r="L3" s="117" t="s">
        <v>20</v>
      </c>
      <c r="M3" s="117" t="s">
        <v>21</v>
      </c>
      <c r="N3" s="117" t="s">
        <v>672</v>
      </c>
    </row>
    <row r="4" spans="1:14" ht="20.100000000000001" customHeight="1">
      <c r="A4" s="113" cm="1">
        <f t="array" ref="A4:F7">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_xlpm.data,_xlfn._xlws.FILTER(_xlfn.HSTACK(_xlpm.wildcad,_xlpm.fireName,_xlpm.humanAc,_xlpm.lightningAc,_xlpm.undeterminedAc,_xlpm.iqcs),UPPER(TRIM(_xlpm.district))="LKGS"),
    IFERROR(_xlfn._xlws.SORT(_xlpm.data,1,1),"")
)</f>
        <v>112</v>
      </c>
      <c r="B4" s="114" t="str">
        <v>Drake Creek</v>
      </c>
      <c r="C4" s="115">
        <v>0.3</v>
      </c>
      <c r="D4" s="115">
        <v>0</v>
      </c>
      <c r="E4" s="115">
        <v>0</v>
      </c>
      <c r="F4" s="127">
        <v>0</v>
      </c>
      <c r="G4" s="118">
        <f>COUNTIF(C4:C199,"&gt;0")</f>
        <v>2</v>
      </c>
      <c r="H4" s="119">
        <f>COUNTIF(D4:D199,"&gt;0")</f>
        <v>2</v>
      </c>
      <c r="I4" s="119">
        <f>COUNTIF(E4:E199,"&gt;0")</f>
        <v>0</v>
      </c>
      <c r="J4" s="120">
        <f>SUM(C4:C199)</f>
        <v>0.4</v>
      </c>
      <c r="K4" s="120">
        <f>SUM(D4:D199)</f>
        <v>0.2</v>
      </c>
      <c r="L4" s="120">
        <f>SUM(E4:E199)</f>
        <v>0</v>
      </c>
      <c r="M4" s="120">
        <f>SUM(J4:K4)</f>
        <v>0.60000000000000009</v>
      </c>
      <c r="N4" s="119">
        <f>SUM(G4,H4)</f>
        <v>4</v>
      </c>
    </row>
    <row r="5" spans="1:14" ht="20.100000000000001" customHeight="1">
      <c r="A5" s="113">
        <v>113</v>
      </c>
      <c r="B5" s="114" t="str">
        <v>Chase</v>
      </c>
      <c r="C5" s="115">
        <v>0.1</v>
      </c>
      <c r="D5" s="115">
        <v>0</v>
      </c>
      <c r="E5" s="115">
        <v>0</v>
      </c>
      <c r="F5" s="127">
        <v>0</v>
      </c>
    </row>
    <row r="6" spans="1:14" ht="20.100000000000001" customHeight="1">
      <c r="A6" s="113">
        <v>174</v>
      </c>
      <c r="B6" s="114" t="str">
        <v>Irish</v>
      </c>
      <c r="C6" s="115">
        <v>0</v>
      </c>
      <c r="D6" s="115">
        <v>0.1</v>
      </c>
      <c r="E6" s="115">
        <v>0</v>
      </c>
      <c r="F6" s="127">
        <v>0</v>
      </c>
    </row>
    <row r="7" spans="1:14" ht="20.100000000000001" customHeight="1">
      <c r="A7" s="113">
        <v>205</v>
      </c>
      <c r="B7" s="114" t="str">
        <v>Fish Creek</v>
      </c>
      <c r="C7" s="115">
        <v>0</v>
      </c>
      <c r="D7" s="115">
        <v>0.1</v>
      </c>
      <c r="E7" s="115">
        <v>0</v>
      </c>
      <c r="F7" s="127">
        <v>0</v>
      </c>
    </row>
    <row r="8" spans="1:14" ht="20.100000000000001" customHeight="1">
      <c r="A8" s="113"/>
      <c r="B8" s="114"/>
      <c r="C8" s="115"/>
      <c r="D8" s="115"/>
      <c r="E8" s="115"/>
      <c r="F8" s="127"/>
    </row>
    <row r="9" spans="1:14" ht="20.100000000000001" customHeight="1">
      <c r="A9" s="113"/>
      <c r="B9" s="114"/>
      <c r="C9" s="115"/>
      <c r="D9" s="115"/>
      <c r="E9" s="115"/>
      <c r="F9" s="127"/>
    </row>
    <row r="10" spans="1:14" ht="20.100000000000001" customHeight="1">
      <c r="A10" s="113"/>
      <c r="B10" s="114"/>
      <c r="C10" s="115"/>
      <c r="D10" s="115"/>
      <c r="E10" s="115"/>
      <c r="F10" s="127"/>
    </row>
    <row r="11" spans="1:14" ht="20.100000000000001" customHeight="1">
      <c r="A11" s="113"/>
      <c r="B11" s="114"/>
      <c r="C11" s="115"/>
      <c r="D11" s="115"/>
      <c r="E11" s="115"/>
      <c r="F11" s="127"/>
    </row>
    <row r="12" spans="1:14" ht="20.100000000000001" customHeight="1">
      <c r="A12" s="113"/>
      <c r="B12" s="114"/>
      <c r="C12" s="115"/>
      <c r="D12" s="115"/>
      <c r="E12" s="115"/>
      <c r="F12" s="127"/>
    </row>
    <row r="13" spans="1:14" ht="20.100000000000001" customHeight="1">
      <c r="A13" s="113"/>
      <c r="B13" s="114"/>
      <c r="C13" s="115"/>
      <c r="D13" s="115"/>
      <c r="E13" s="115"/>
      <c r="F13" s="127"/>
    </row>
    <row r="14" spans="1:14" ht="20.100000000000001" customHeight="1">
      <c r="A14" s="113"/>
      <c r="B14" s="114"/>
      <c r="C14" s="115"/>
      <c r="D14" s="115"/>
      <c r="E14" s="115"/>
      <c r="F14" s="127"/>
    </row>
    <row r="15" spans="1:14" ht="20.100000000000001" customHeight="1">
      <c r="A15" s="113"/>
      <c r="B15" s="114"/>
      <c r="C15" s="115"/>
      <c r="D15" s="115"/>
      <c r="E15" s="115"/>
      <c r="F15" s="127"/>
    </row>
    <row r="16" spans="1:14" ht="20.100000000000001" customHeight="1">
      <c r="A16" s="113"/>
      <c r="B16" s="114"/>
      <c r="C16" s="115"/>
      <c r="D16" s="115"/>
      <c r="E16" s="115"/>
      <c r="F16" s="127"/>
    </row>
    <row r="17" spans="1:6" ht="20.100000000000001" customHeight="1">
      <c r="A17" s="113"/>
      <c r="B17" s="114"/>
      <c r="C17" s="115"/>
      <c r="D17" s="115"/>
      <c r="E17" s="115"/>
      <c r="F17" s="127"/>
    </row>
    <row r="18" spans="1:6" ht="20.100000000000001" customHeight="1">
      <c r="A18" s="113"/>
      <c r="B18" s="114"/>
      <c r="C18" s="115"/>
      <c r="D18" s="115"/>
      <c r="E18" s="115"/>
      <c r="F18" s="127"/>
    </row>
    <row r="19" spans="1:6" ht="20.100000000000001" customHeight="1">
      <c r="A19" s="113"/>
      <c r="B19" s="114"/>
      <c r="C19" s="115"/>
      <c r="D19" s="115"/>
      <c r="E19" s="115"/>
      <c r="F19" s="127"/>
    </row>
    <row r="20" spans="1:6" ht="20.100000000000001" customHeight="1">
      <c r="A20" s="113"/>
      <c r="B20" s="114"/>
      <c r="C20" s="115"/>
      <c r="D20" s="115"/>
      <c r="E20" s="115"/>
      <c r="F20" s="127"/>
    </row>
    <row r="21" spans="1:6" ht="20.100000000000001" customHeight="1">
      <c r="A21" s="113"/>
      <c r="B21" s="114"/>
      <c r="C21" s="115"/>
      <c r="D21" s="115"/>
      <c r="E21" s="115"/>
      <c r="F21" s="127"/>
    </row>
    <row r="22" spans="1:6" ht="20.100000000000001" customHeight="1">
      <c r="A22" s="113"/>
      <c r="B22" s="114"/>
      <c r="C22" s="115"/>
      <c r="D22" s="115"/>
      <c r="E22" s="115"/>
      <c r="F22" s="127"/>
    </row>
    <row r="23" spans="1:6" ht="20.100000000000001" customHeight="1">
      <c r="A23" s="113"/>
      <c r="B23" s="114"/>
      <c r="C23" s="115"/>
      <c r="D23" s="115"/>
      <c r="E23" s="115"/>
      <c r="F23" s="127"/>
    </row>
    <row r="24" spans="1:6" ht="20.100000000000001" customHeight="1">
      <c r="A24" s="113"/>
      <c r="B24" s="114"/>
      <c r="C24" s="115"/>
      <c r="D24" s="115"/>
      <c r="E24" s="115"/>
      <c r="F24" s="127"/>
    </row>
    <row r="25" spans="1:6" ht="20.100000000000001" customHeight="1">
      <c r="A25" s="113"/>
      <c r="B25" s="114"/>
      <c r="C25" s="115"/>
      <c r="D25" s="115"/>
      <c r="E25" s="115"/>
      <c r="F25" s="127"/>
    </row>
    <row r="26" spans="1:6" ht="20.100000000000001" customHeight="1">
      <c r="A26" s="113"/>
      <c r="B26" s="114"/>
      <c r="C26" s="115"/>
      <c r="D26" s="115"/>
      <c r="E26" s="115"/>
      <c r="F26" s="127"/>
    </row>
    <row r="27" spans="1:6" ht="20.100000000000001" customHeight="1">
      <c r="A27" s="113" t="str">
        <f t="array" ref="A27">IF(ISERROR(INDEX(Longboard!$A$2:$D$603,SMALL(IF(Longboard!$C$2:$C$603=Data!$A$12,ROW(Longboard!$A$2:$A$603)),ROW(24:24))-1,1)),"",INDEX(Longboard!$A$2:$D$603,SMALL(IF(Longboard!$C$2:$C$603=Data!$A$12,ROW(Longboard!$A$2:$A$603)),ROW(24:24))-1,1))</f>
        <v/>
      </c>
      <c r="B27" s="114" t="str">
        <f t="array" ref="B27">IF(ISERROR(INDEX(Longboard!$A$2:$D$603,SMALL(IF(Longboard!$C$2:$C$603=Data!$A$12,ROW(Longboard!$A$2:$A$603)),ROW(24:24))-1,2)),"",INDEX(Longboard!$A$2:$D$603,SMALL(IF(Longboard!$C$2:$C$603=Data!$A$12,ROW(Longboard!$A$2:$A$603)),ROW(24:24))-1,2))</f>
        <v/>
      </c>
      <c r="C27" s="115" t="str">
        <f t="array" ref="C27">IF(ISERROR(INDEX(Longboard!$A$2:$I$603,SMALL(IF(Longboard!$C$2:$I$603=Data!$A$12,ROW(Longboard!$H$2:$H$603)),ROW(24:24))-1,8)),"",INDEX(Longboard!$A$2:$I$603,SMALL(IF(Longboard!$C$2:$I$603=Data!$A$12,ROW(Longboard!$H$2:$H$603)),ROW(24:24))-1,8))</f>
        <v/>
      </c>
      <c r="D27" s="115" t="str">
        <f t="array" ref="D27">IF(ISERROR(INDEX(Longboard!$A$2:$I$603,SMALL(IF(Longboard!$C$2:$I$603=Data!$A$12,ROW(Longboard!$I$2:$I$603)),ROW(24:24))-1,9)),"",INDEX(Longboard!$A$2:$I$603,SMALL(IF(Longboard!$C$2:$I$603=Data!$A$12,ROW(Longboard!$I$2:$I$603)),ROW(24:24))-1,9))</f>
        <v/>
      </c>
      <c r="E27" s="115"/>
      <c r="F27" s="127" t="str">
        <f>IF(ISERROR(VLOOKUP(B27,'BLM Fires'!$B$4:$G$199,7,FALSE)),"",VLOOKUP(B27,'BLM Fires'!$B$4:$G$199,7,FALSE))</f>
        <v/>
      </c>
    </row>
    <row r="28" spans="1:6" ht="20.100000000000001" customHeight="1">
      <c r="A28" s="113" t="str">
        <f t="array" ref="A28">IF(ISERROR(INDEX(Longboard!$A$2:$D$603,SMALL(IF(Longboard!$C$2:$C$603=Data!$A$12,ROW(Longboard!$A$2:$A$603)),ROW(25:25))-1,1)),"",INDEX(Longboard!$A$2:$D$603,SMALL(IF(Longboard!$C$2:$C$603=Data!$A$12,ROW(Longboard!$A$2:$A$603)),ROW(25:25))-1,1))</f>
        <v/>
      </c>
      <c r="B28" s="114" t="str">
        <f t="array" ref="B28">IF(ISERROR(INDEX(Longboard!$A$2:$D$603,SMALL(IF(Longboard!$C$2:$C$603=Data!$A$12,ROW(Longboard!$A$2:$A$603)),ROW(25:25))-1,2)),"",INDEX(Longboard!$A$2:$D$603,SMALL(IF(Longboard!$C$2:$C$603=Data!$A$12,ROW(Longboard!$A$2:$A$603)),ROW(25:25))-1,2))</f>
        <v/>
      </c>
      <c r="C28" s="115" t="str">
        <f t="array" ref="C28">IF(ISERROR(INDEX(Longboard!$A$2:$I$603,SMALL(IF(Longboard!$C$2:$I$603=Data!$A$12,ROW(Longboard!$H$2:$H$603)),ROW(25:25))-1,8)),"",INDEX(Longboard!$A$2:$I$603,SMALL(IF(Longboard!$C$2:$I$603=Data!$A$12,ROW(Longboard!$H$2:$H$603)),ROW(25:25))-1,8))</f>
        <v/>
      </c>
      <c r="D28" s="115" t="str">
        <f t="array" ref="D28">IF(ISERROR(INDEX(Longboard!$A$2:$I$603,SMALL(IF(Longboard!$C$2:$I$603=Data!$A$12,ROW(Longboard!$I$2:$I$603)),ROW(25:25))-1,9)),"",INDEX(Longboard!$A$2:$I$603,SMALL(IF(Longboard!$C$2:$I$603=Data!$A$12,ROW(Longboard!$I$2:$I$603)),ROW(25:25))-1,9))</f>
        <v/>
      </c>
      <c r="E28" s="115"/>
      <c r="F28" s="127" t="str">
        <f>IF(ISERROR(VLOOKUP(B28,'BLM Fires'!$B$4:$G$199,7,FALSE)),"",VLOOKUP(B28,'BLM Fires'!$B$4:$G$199,7,FALSE))</f>
        <v/>
      </c>
    </row>
    <row r="29" spans="1:6" ht="20.100000000000001" customHeight="1">
      <c r="A29" s="113" t="str">
        <f t="array" ref="A29">IF(ISERROR(INDEX(Longboard!$A$2:$D$603,SMALL(IF(Longboard!$C$2:$C$603=Data!$A$12,ROW(Longboard!$A$2:$A$603)),ROW(26:26))-1,1)),"",INDEX(Longboard!$A$2:$D$603,SMALL(IF(Longboard!$C$2:$C$603=Data!$A$12,ROW(Longboard!$A$2:$A$603)),ROW(26:26))-1,1))</f>
        <v/>
      </c>
      <c r="B29" s="114" t="str">
        <f t="array" ref="B29">IF(ISERROR(INDEX(Longboard!$A$2:$D$603,SMALL(IF(Longboard!$C$2:$C$603=Data!$A$12,ROW(Longboard!$A$2:$A$603)),ROW(26:26))-1,2)),"",INDEX(Longboard!$A$2:$D$603,SMALL(IF(Longboard!$C$2:$C$603=Data!$A$12,ROW(Longboard!$A$2:$A$603)),ROW(26:26))-1,2))</f>
        <v/>
      </c>
      <c r="C29" s="115" t="str">
        <f t="array" ref="C29">IF(ISERROR(INDEX(Longboard!$A$2:$I$603,SMALL(IF(Longboard!$C$2:$I$603=Data!$A$12,ROW(Longboard!$H$2:$H$603)),ROW(26:26))-1,8)),"",INDEX(Longboard!$A$2:$I$603,SMALL(IF(Longboard!$C$2:$I$603=Data!$A$12,ROW(Longboard!$H$2:$H$603)),ROW(26:26))-1,8))</f>
        <v/>
      </c>
      <c r="D29" s="115" t="str">
        <f t="array" ref="D29">IF(ISERROR(INDEX(Longboard!$A$2:$I$603,SMALL(IF(Longboard!$C$2:$I$603=Data!$A$12,ROW(Longboard!$I$2:$I$603)),ROW(26:26))-1,9)),"",INDEX(Longboard!$A$2:$I$603,SMALL(IF(Longboard!$C$2:$I$603=Data!$A$12,ROW(Longboard!$I$2:$I$603)),ROW(26:26))-1,9))</f>
        <v/>
      </c>
      <c r="E29" s="115"/>
      <c r="F29" s="127" t="str">
        <f>IF(ISERROR(VLOOKUP(B29,'BLM Fires'!$B$4:$G$199,7,FALSE)),"",VLOOKUP(B29,'BLM Fires'!$B$4:$G$199,7,FALSE))</f>
        <v/>
      </c>
    </row>
    <row r="30" spans="1:6" ht="20.100000000000001" customHeight="1">
      <c r="A30" s="113" t="str">
        <f t="array" ref="A30">IF(ISERROR(INDEX(Longboard!$A$2:$D$603,SMALL(IF(Longboard!$C$2:$C$603=Data!$A$12,ROW(Longboard!$A$2:$A$603)),ROW(27:27))-1,1)),"",INDEX(Longboard!$A$2:$D$603,SMALL(IF(Longboard!$C$2:$C$603=Data!$A$12,ROW(Longboard!$A$2:$A$603)),ROW(27:27))-1,1))</f>
        <v/>
      </c>
      <c r="B30" s="114" t="str">
        <f t="array" ref="B30">IF(ISERROR(INDEX(Longboard!$A$2:$D$603,SMALL(IF(Longboard!$C$2:$C$603=Data!$A$12,ROW(Longboard!$A$2:$A$603)),ROW(27:27))-1,2)),"",INDEX(Longboard!$A$2:$D$603,SMALL(IF(Longboard!$C$2:$C$603=Data!$A$12,ROW(Longboard!$A$2:$A$603)),ROW(27:27))-1,2))</f>
        <v/>
      </c>
      <c r="C30" s="115" t="str">
        <f t="array" ref="C30">IF(ISERROR(INDEX(Longboard!$A$2:$I$603,SMALL(IF(Longboard!$C$2:$I$603=Data!$A$12,ROW(Longboard!$H$2:$H$603)),ROW(27:27))-1,8)),"",INDEX(Longboard!$A$2:$I$603,SMALL(IF(Longboard!$C$2:$I$603=Data!$A$12,ROW(Longboard!$H$2:$H$603)),ROW(27:27))-1,8))</f>
        <v/>
      </c>
      <c r="D30" s="115" t="str">
        <f t="array" ref="D30">IF(ISERROR(INDEX(Longboard!$A$2:$I$603,SMALL(IF(Longboard!$C$2:$I$603=Data!$A$12,ROW(Longboard!$I$2:$I$603)),ROW(27:27))-1,9)),"",INDEX(Longboard!$A$2:$I$603,SMALL(IF(Longboard!$C$2:$I$603=Data!$A$12,ROW(Longboard!$I$2:$I$603)),ROW(27:27))-1,9))</f>
        <v/>
      </c>
      <c r="E30" s="115"/>
      <c r="F30" s="127" t="str">
        <f>IF(ISERROR(VLOOKUP(B30,'BLM Fires'!$B$4:$G$199,7,FALSE)),"",VLOOKUP(B30,'BLM Fires'!$B$4:$G$199,7,FALSE))</f>
        <v/>
      </c>
    </row>
    <row r="31" spans="1:6" ht="20.100000000000001" customHeight="1">
      <c r="A31" s="113" t="str">
        <f t="array" ref="A31">IF(ISERROR(INDEX(Longboard!$A$2:$D$603,SMALL(IF(Longboard!$C$2:$C$603=Data!$A$12,ROW(Longboard!$A$2:$A$603)),ROW(28:28))-1,1)),"",INDEX(Longboard!$A$2:$D$603,SMALL(IF(Longboard!$C$2:$C$603=Data!$A$12,ROW(Longboard!$A$2:$A$603)),ROW(28:28))-1,1))</f>
        <v/>
      </c>
      <c r="B31" s="114" t="str">
        <f t="array" ref="B31">IF(ISERROR(INDEX(Longboard!$A$2:$D$603,SMALL(IF(Longboard!$C$2:$C$603=Data!$A$12,ROW(Longboard!$A$2:$A$603)),ROW(28:28))-1,2)),"",INDEX(Longboard!$A$2:$D$603,SMALL(IF(Longboard!$C$2:$C$603=Data!$A$12,ROW(Longboard!$A$2:$A$603)),ROW(28:28))-1,2))</f>
        <v/>
      </c>
      <c r="C31" s="115" t="str">
        <f t="array" ref="C31">IF(ISERROR(INDEX(Longboard!$A$2:$I$603,SMALL(IF(Longboard!$C$2:$I$603=Data!$A$12,ROW(Longboard!$H$2:$H$603)),ROW(28:28))-1,8)),"",INDEX(Longboard!$A$2:$I$603,SMALL(IF(Longboard!$C$2:$I$603=Data!$A$12,ROW(Longboard!$H$2:$H$603)),ROW(28:28))-1,8))</f>
        <v/>
      </c>
      <c r="D31" s="115" t="str">
        <f t="array" ref="D31">IF(ISERROR(INDEX(Longboard!$A$2:$I$603,SMALL(IF(Longboard!$C$2:$I$603=Data!$A$12,ROW(Longboard!$I$2:$I$603)),ROW(28:28))-1,9)),"",INDEX(Longboard!$A$2:$I$603,SMALL(IF(Longboard!$C$2:$I$603=Data!$A$12,ROW(Longboard!$I$2:$I$603)),ROW(28:28))-1,9))</f>
        <v/>
      </c>
      <c r="E31" s="115"/>
      <c r="F31" s="127" t="str">
        <f>IF(ISERROR(VLOOKUP(B31,'BLM Fires'!$B$4:$G$199,7,FALSE)),"",VLOOKUP(B31,'BLM Fires'!$B$4:$G$199,7,FALSE))</f>
        <v/>
      </c>
    </row>
    <row r="32" spans="1:6" ht="20.100000000000001" customHeight="1">
      <c r="A32" s="113" t="str">
        <f t="array" ref="A32">IF(ISERROR(INDEX(Longboard!$A$2:$D$603,SMALL(IF(Longboard!$C$2:$C$603=Data!$A$12,ROW(Longboard!$A$2:$A$603)),ROW(29:29))-1,1)),"",INDEX(Longboard!$A$2:$D$603,SMALL(IF(Longboard!$C$2:$C$603=Data!$A$12,ROW(Longboard!$A$2:$A$603)),ROW(29:29))-1,1))</f>
        <v/>
      </c>
      <c r="B32" s="114" t="str">
        <f t="array" ref="B32">IF(ISERROR(INDEX(Longboard!$A$2:$D$603,SMALL(IF(Longboard!$C$2:$C$603=Data!$A$12,ROW(Longboard!$A$2:$A$603)),ROW(29:29))-1,2)),"",INDEX(Longboard!$A$2:$D$603,SMALL(IF(Longboard!$C$2:$C$603=Data!$A$12,ROW(Longboard!$A$2:$A$603)),ROW(29:29))-1,2))</f>
        <v/>
      </c>
      <c r="C32" s="115" t="str">
        <f t="array" ref="C32">IF(ISERROR(INDEX(Longboard!$A$2:$I$603,SMALL(IF(Longboard!$C$2:$I$603=Data!$A$12,ROW(Longboard!$H$2:$H$603)),ROW(29:29))-1,8)),"",INDEX(Longboard!$A$2:$I$603,SMALL(IF(Longboard!$C$2:$I$603=Data!$A$12,ROW(Longboard!$H$2:$H$603)),ROW(29:29))-1,8))</f>
        <v/>
      </c>
      <c r="D32" s="115" t="str">
        <f t="array" ref="D32">IF(ISERROR(INDEX(Longboard!$A$2:$I$603,SMALL(IF(Longboard!$C$2:$I$603=Data!$A$12,ROW(Longboard!$I$2:$I$603)),ROW(29:29))-1,9)),"",INDEX(Longboard!$A$2:$I$603,SMALL(IF(Longboard!$C$2:$I$603=Data!$A$12,ROW(Longboard!$I$2:$I$603)),ROW(29:29))-1,9))</f>
        <v/>
      </c>
      <c r="E32" s="115"/>
      <c r="F32" s="127" t="str">
        <f>IF(ISERROR(VLOOKUP(B32,'BLM Fires'!$B$4:$G$199,7,FALSE)),"",VLOOKUP(B32,'BLM Fires'!$B$4:$G$199,7,FALSE))</f>
        <v/>
      </c>
    </row>
    <row r="33" spans="6:6" ht="20.100000000000001" customHeight="1">
      <c r="F33" s="123"/>
    </row>
    <row r="34" spans="6:6" ht="20.100000000000001" customHeight="1">
      <c r="F34" s="123"/>
    </row>
    <row r="35" spans="6:6" ht="20.100000000000001" customHeight="1">
      <c r="F35" s="123"/>
    </row>
    <row r="36" spans="6:6" ht="20.100000000000001" customHeight="1">
      <c r="F36" s="123"/>
    </row>
    <row r="37" spans="6:6" ht="20.100000000000001" customHeight="1">
      <c r="F37" s="123"/>
    </row>
    <row r="38" spans="6:6" ht="20.100000000000001" customHeight="1">
      <c r="F38" s="123"/>
    </row>
    <row r="39" spans="6:6" ht="20.100000000000001" customHeight="1">
      <c r="F39" s="123"/>
    </row>
    <row r="40" spans="6:6" ht="20.100000000000001" customHeight="1">
      <c r="F40" s="123"/>
    </row>
    <row r="41" spans="6:6" ht="20.100000000000001" customHeight="1">
      <c r="F41" s="123"/>
    </row>
    <row r="42" spans="6:6" ht="20.100000000000001" customHeight="1">
      <c r="F42" s="123"/>
    </row>
    <row r="43" spans="6:6" ht="20.100000000000001" customHeight="1">
      <c r="F43" s="123"/>
    </row>
    <row r="44" spans="6:6" ht="20.100000000000001" customHeight="1">
      <c r="F44" s="123"/>
    </row>
    <row r="45" spans="6:6" ht="20.100000000000001" customHeight="1">
      <c r="F45" s="123"/>
    </row>
    <row r="46" spans="6:6" ht="20.100000000000001" customHeight="1">
      <c r="F46" s="123"/>
    </row>
    <row r="47" spans="6:6" ht="20.100000000000001" customHeight="1">
      <c r="F47" s="123"/>
    </row>
    <row r="48" spans="6:6" ht="20.100000000000001" customHeight="1">
      <c r="F48" s="123"/>
    </row>
    <row r="49" spans="6:6" ht="20.100000000000001" customHeight="1">
      <c r="F49" s="123"/>
    </row>
    <row r="50" spans="6:6" ht="20.100000000000001" customHeight="1">
      <c r="F50" s="123"/>
    </row>
    <row r="51" spans="6:6" ht="20.100000000000001" customHeight="1">
      <c r="F51" s="123"/>
    </row>
    <row r="52" spans="6:6" ht="20.100000000000001" customHeight="1">
      <c r="F52" s="123"/>
    </row>
    <row r="53" spans="6:6" ht="20.100000000000001" customHeight="1">
      <c r="F53" s="123"/>
    </row>
    <row r="54" spans="6:6" ht="20.100000000000001" customHeight="1">
      <c r="F54" s="123"/>
    </row>
    <row r="55" spans="6:6" ht="20.100000000000001" customHeight="1">
      <c r="F55" s="123"/>
    </row>
    <row r="56" spans="6:6" ht="20.100000000000001" customHeight="1">
      <c r="F56" s="123"/>
    </row>
    <row r="57" spans="6:6" ht="20.100000000000001" customHeight="1">
      <c r="F57" s="123"/>
    </row>
    <row r="58" spans="6:6" ht="20.100000000000001" customHeight="1">
      <c r="F58" s="123"/>
    </row>
    <row r="59" spans="6:6" ht="20.100000000000001" customHeight="1">
      <c r="F59" s="123"/>
    </row>
    <row r="60" spans="6:6" ht="20.100000000000001" customHeight="1">
      <c r="F60" s="123"/>
    </row>
    <row r="61" spans="6:6" ht="20.100000000000001" customHeight="1">
      <c r="F61" s="123"/>
    </row>
    <row r="62" spans="6:6" ht="20.100000000000001" customHeight="1">
      <c r="F62" s="123"/>
    </row>
    <row r="63" spans="6:6" ht="20.100000000000001" customHeight="1">
      <c r="F63" s="123"/>
    </row>
    <row r="64" spans="6:6" ht="20.100000000000001" customHeight="1">
      <c r="F64" s="123"/>
    </row>
    <row r="65" spans="6:6" ht="20.100000000000001" customHeight="1">
      <c r="F65" s="123"/>
    </row>
    <row r="66" spans="6:6" ht="20.100000000000001" customHeight="1">
      <c r="F66" s="123"/>
    </row>
    <row r="67" spans="6:6" ht="20.100000000000001" customHeight="1">
      <c r="F67" s="123"/>
    </row>
    <row r="68" spans="6:6" ht="20.100000000000001" customHeight="1">
      <c r="F68" s="123"/>
    </row>
    <row r="69" spans="6:6" ht="20.100000000000001" customHeight="1">
      <c r="F69" s="123"/>
    </row>
    <row r="70" spans="6:6" ht="20.100000000000001" customHeight="1">
      <c r="F70" s="123"/>
    </row>
    <row r="71" spans="6:6" ht="20.100000000000001" customHeight="1">
      <c r="F71" s="123"/>
    </row>
    <row r="72" spans="6:6" ht="20.100000000000001" customHeight="1">
      <c r="F72" s="123"/>
    </row>
    <row r="73" spans="6:6" ht="20.100000000000001" customHeight="1">
      <c r="F73" s="123"/>
    </row>
    <row r="74" spans="6:6" ht="20.100000000000001" customHeight="1">
      <c r="F74" s="123"/>
    </row>
    <row r="75" spans="6:6" ht="20.100000000000001" customHeight="1">
      <c r="F75" s="123"/>
    </row>
    <row r="76" spans="6:6" ht="20.100000000000001" customHeight="1">
      <c r="F76" s="123"/>
    </row>
    <row r="77" spans="6:6" ht="20.100000000000001" customHeight="1">
      <c r="F77" s="123"/>
    </row>
    <row r="78" spans="6:6" ht="20.100000000000001" customHeight="1">
      <c r="F78" s="123"/>
    </row>
    <row r="79" spans="6:6" ht="20.100000000000001" customHeight="1">
      <c r="F79" s="123"/>
    </row>
    <row r="80" spans="6:6" ht="20.100000000000001" customHeight="1">
      <c r="F80" s="123"/>
    </row>
    <row r="81" spans="6:6" ht="20.100000000000001" customHeight="1">
      <c r="F81" s="123"/>
    </row>
    <row r="82" spans="6:6" ht="20.100000000000001" customHeight="1">
      <c r="F82" s="123"/>
    </row>
    <row r="83" spans="6:6" ht="20.100000000000001" customHeight="1">
      <c r="F83" s="123"/>
    </row>
    <row r="84" spans="6:6" ht="20.100000000000001" customHeight="1">
      <c r="F84" s="123"/>
    </row>
    <row r="85" spans="6:6" ht="20.100000000000001" customHeight="1">
      <c r="F85" s="123"/>
    </row>
    <row r="86" spans="6:6" ht="20.100000000000001" customHeight="1">
      <c r="F86" s="123"/>
    </row>
    <row r="87" spans="6:6" ht="20.100000000000001" customHeight="1">
      <c r="F87" s="123"/>
    </row>
    <row r="88" spans="6:6" ht="20.100000000000001" customHeight="1">
      <c r="F88" s="123"/>
    </row>
    <row r="89" spans="6:6" ht="20.100000000000001" customHeight="1">
      <c r="F89" s="123"/>
    </row>
    <row r="90" spans="6:6" ht="20.100000000000001" customHeight="1">
      <c r="F90" s="123"/>
    </row>
    <row r="91" spans="6:6" ht="20.100000000000001" customHeight="1">
      <c r="F91" s="123"/>
    </row>
    <row r="92" spans="6:6" ht="20.100000000000001" customHeight="1">
      <c r="F92" s="123"/>
    </row>
    <row r="93" spans="6:6" ht="20.100000000000001" customHeight="1">
      <c r="F93" s="123"/>
    </row>
    <row r="94" spans="6:6" ht="20.100000000000001" customHeight="1">
      <c r="F94" s="123"/>
    </row>
    <row r="95" spans="6:6" ht="20.100000000000001" customHeight="1">
      <c r="F95" s="123"/>
    </row>
    <row r="96" spans="6:6" ht="20.100000000000001" customHeight="1">
      <c r="F96" s="123"/>
    </row>
    <row r="97" spans="6:6" ht="20.100000000000001" customHeight="1">
      <c r="F97" s="123"/>
    </row>
    <row r="98" spans="6:6" ht="20.100000000000001" customHeight="1">
      <c r="F98" s="123"/>
    </row>
    <row r="99" spans="6:6" ht="20.100000000000001" customHeight="1">
      <c r="F99" s="123"/>
    </row>
    <row r="100" spans="6:6" ht="20.100000000000001" customHeight="1">
      <c r="F100" s="123"/>
    </row>
    <row r="101" spans="6:6" ht="20.100000000000001" customHeight="1">
      <c r="F101" s="123"/>
    </row>
    <row r="102" spans="6:6" ht="20.100000000000001" customHeight="1">
      <c r="F102" s="123"/>
    </row>
    <row r="103" spans="6:6" ht="20.100000000000001" customHeight="1">
      <c r="F103" s="123"/>
    </row>
    <row r="104" spans="6:6" ht="20.100000000000001" customHeight="1">
      <c r="F104" s="123"/>
    </row>
    <row r="105" spans="6:6" ht="20.100000000000001" customHeight="1">
      <c r="F105" s="123"/>
    </row>
    <row r="106" spans="6:6" ht="20.100000000000001" customHeight="1">
      <c r="F106" s="123"/>
    </row>
    <row r="107" spans="6:6" ht="20.100000000000001" customHeight="1">
      <c r="F107" s="123"/>
    </row>
    <row r="108" spans="6:6" ht="20.100000000000001" customHeight="1">
      <c r="F108" s="123"/>
    </row>
    <row r="109" spans="6:6" ht="20.100000000000001" customHeight="1">
      <c r="F109" s="123"/>
    </row>
    <row r="110" spans="6:6" ht="20.100000000000001" customHeight="1">
      <c r="F110" s="123"/>
    </row>
    <row r="111" spans="6:6" ht="20.100000000000001" customHeight="1">
      <c r="F111" s="123"/>
    </row>
    <row r="112" spans="6:6" ht="20.100000000000001" customHeight="1">
      <c r="F112" s="123"/>
    </row>
    <row r="113" spans="6:6" ht="20.100000000000001" customHeight="1">
      <c r="F113" s="123"/>
    </row>
    <row r="114" spans="6:6" ht="20.100000000000001" customHeight="1">
      <c r="F114" s="123"/>
    </row>
    <row r="115" spans="6:6" ht="20.100000000000001" customHeight="1">
      <c r="F115" s="123"/>
    </row>
    <row r="116" spans="6:6" ht="20.100000000000001" customHeight="1">
      <c r="F116" s="123"/>
    </row>
    <row r="117" spans="6:6" ht="20.100000000000001" customHeight="1">
      <c r="F117" s="123"/>
    </row>
    <row r="118" spans="6:6" ht="20.100000000000001" customHeight="1">
      <c r="F118" s="123"/>
    </row>
    <row r="119" spans="6:6" ht="20.100000000000001" customHeight="1">
      <c r="F119" s="123"/>
    </row>
    <row r="120" spans="6:6" ht="20.100000000000001" customHeight="1">
      <c r="F120" s="123"/>
    </row>
    <row r="121" spans="6:6" ht="20.100000000000001" customHeight="1">
      <c r="F121" s="123"/>
    </row>
    <row r="122" spans="6:6" ht="20.100000000000001" customHeight="1">
      <c r="F122" s="123"/>
    </row>
    <row r="123" spans="6:6" ht="20.100000000000001" customHeight="1">
      <c r="F123" s="123"/>
    </row>
    <row r="124" spans="6:6" ht="20.100000000000001" customHeight="1">
      <c r="F124" s="123"/>
    </row>
    <row r="125" spans="6:6" ht="20.100000000000001" customHeight="1">
      <c r="F125" s="123"/>
    </row>
    <row r="126" spans="6:6" ht="20.100000000000001" customHeight="1">
      <c r="F126" s="123"/>
    </row>
    <row r="127" spans="6:6" ht="20.100000000000001" customHeight="1">
      <c r="F127" s="123"/>
    </row>
    <row r="128" spans="6:6" ht="20.100000000000001" customHeight="1">
      <c r="F128" s="123"/>
    </row>
    <row r="129" spans="6:6" ht="20.100000000000001" customHeight="1">
      <c r="F129" s="123"/>
    </row>
    <row r="130" spans="6:6" ht="20.100000000000001" customHeight="1">
      <c r="F130" s="123"/>
    </row>
    <row r="131" spans="6:6" ht="20.100000000000001" customHeight="1">
      <c r="F131" s="123"/>
    </row>
    <row r="132" spans="6:6" ht="20.100000000000001" customHeight="1">
      <c r="F132" s="123"/>
    </row>
    <row r="133" spans="6:6" ht="20.100000000000001" customHeight="1">
      <c r="F133" s="123"/>
    </row>
    <row r="134" spans="6:6" ht="20.100000000000001" customHeight="1">
      <c r="F134" s="123"/>
    </row>
    <row r="135" spans="6:6" ht="20.100000000000001" customHeight="1">
      <c r="F135" s="123"/>
    </row>
    <row r="136" spans="6:6" ht="20.100000000000001" customHeight="1">
      <c r="F136" s="123"/>
    </row>
    <row r="137" spans="6:6" ht="20.100000000000001" customHeight="1">
      <c r="F137" s="123"/>
    </row>
    <row r="138" spans="6:6" ht="20.100000000000001" customHeight="1">
      <c r="F138" s="123"/>
    </row>
    <row r="139" spans="6:6" ht="20.100000000000001" customHeight="1">
      <c r="F139" s="123"/>
    </row>
    <row r="140" spans="6:6" ht="20.100000000000001" customHeight="1">
      <c r="F140" s="123"/>
    </row>
    <row r="141" spans="6:6" ht="20.100000000000001" customHeight="1">
      <c r="F141" s="123"/>
    </row>
    <row r="142" spans="6:6" ht="20.100000000000001" customHeight="1">
      <c r="F142" s="123"/>
    </row>
    <row r="143" spans="6:6" ht="20.100000000000001" customHeight="1">
      <c r="F143" s="123"/>
    </row>
    <row r="144" spans="6:6" ht="20.100000000000001" customHeight="1">
      <c r="F144" s="123"/>
    </row>
    <row r="145" spans="6:6" ht="20.100000000000001" customHeight="1">
      <c r="F145" s="123"/>
    </row>
    <row r="146" spans="6:6" ht="20.100000000000001" customHeight="1">
      <c r="F146" s="123"/>
    </row>
    <row r="147" spans="6:6" ht="20.100000000000001" customHeight="1">
      <c r="F147" s="123"/>
    </row>
    <row r="148" spans="6:6" ht="20.100000000000001" customHeight="1">
      <c r="F148" s="123"/>
    </row>
    <row r="149" spans="6:6" ht="20.100000000000001" customHeight="1">
      <c r="F149" s="123"/>
    </row>
    <row r="150" spans="6:6" ht="20.100000000000001" customHeight="1">
      <c r="F150" s="123"/>
    </row>
    <row r="151" spans="6:6" ht="20.100000000000001" customHeight="1">
      <c r="F151" s="123"/>
    </row>
    <row r="152" spans="6:6" ht="20.100000000000001" customHeight="1">
      <c r="F152" s="123"/>
    </row>
    <row r="153" spans="6:6" ht="20.100000000000001" customHeight="1">
      <c r="F153" s="123"/>
    </row>
    <row r="154" spans="6:6" ht="20.100000000000001" customHeight="1">
      <c r="F154" s="123"/>
    </row>
    <row r="155" spans="6:6" ht="20.100000000000001" customHeight="1">
      <c r="F155" s="123"/>
    </row>
    <row r="156" spans="6:6" ht="20.100000000000001" customHeight="1">
      <c r="F156" s="123"/>
    </row>
    <row r="157" spans="6:6" ht="20.100000000000001" customHeight="1">
      <c r="F157" s="123"/>
    </row>
    <row r="158" spans="6:6" ht="20.100000000000001" customHeight="1">
      <c r="F158" s="123"/>
    </row>
    <row r="159" spans="6:6" ht="20.100000000000001" customHeight="1">
      <c r="F159" s="123"/>
    </row>
    <row r="160" spans="6:6" ht="20.100000000000001" customHeight="1">
      <c r="F160" s="123"/>
    </row>
    <row r="161" spans="6:6" ht="20.100000000000001" customHeight="1">
      <c r="F161" s="123"/>
    </row>
    <row r="162" spans="6:6" ht="20.100000000000001" customHeight="1">
      <c r="F162" s="123"/>
    </row>
    <row r="163" spans="6:6" ht="20.100000000000001" customHeight="1">
      <c r="F163" s="123"/>
    </row>
    <row r="164" spans="6:6" ht="20.100000000000001" customHeight="1">
      <c r="F164" s="123"/>
    </row>
    <row r="165" spans="6:6" ht="20.100000000000001" customHeight="1">
      <c r="F165" s="123"/>
    </row>
    <row r="166" spans="6:6" ht="20.100000000000001" customHeight="1">
      <c r="F166" s="123"/>
    </row>
    <row r="167" spans="6:6" ht="20.100000000000001" customHeight="1">
      <c r="F167" s="123"/>
    </row>
    <row r="168" spans="6:6" ht="20.100000000000001" customHeight="1">
      <c r="F168" s="123"/>
    </row>
    <row r="169" spans="6:6" ht="20.100000000000001" customHeight="1">
      <c r="F169" s="123"/>
    </row>
    <row r="170" spans="6:6" ht="20.100000000000001" customHeight="1">
      <c r="F170" s="123"/>
    </row>
    <row r="171" spans="6:6" ht="20.100000000000001" customHeight="1">
      <c r="F171" s="123"/>
    </row>
    <row r="172" spans="6:6" ht="20.100000000000001" customHeight="1">
      <c r="F172" s="123"/>
    </row>
    <row r="173" spans="6:6" ht="20.100000000000001" customHeight="1">
      <c r="F173" s="123"/>
    </row>
    <row r="174" spans="6:6" ht="20.100000000000001" customHeight="1">
      <c r="F174" s="123"/>
    </row>
    <row r="175" spans="6:6" ht="20.100000000000001" customHeight="1">
      <c r="F175" s="123"/>
    </row>
    <row r="176" spans="6:6" ht="20.100000000000001" customHeight="1">
      <c r="F176" s="123"/>
    </row>
    <row r="177" spans="6:6" ht="20.100000000000001" customHeight="1">
      <c r="F177" s="123"/>
    </row>
    <row r="178" spans="6:6" ht="20.100000000000001" customHeight="1">
      <c r="F178" s="123"/>
    </row>
    <row r="179" spans="6:6" ht="20.100000000000001" customHeight="1">
      <c r="F179" s="123"/>
    </row>
    <row r="180" spans="6:6" ht="20.100000000000001" customHeight="1">
      <c r="F180" s="123"/>
    </row>
    <row r="181" spans="6:6" ht="20.100000000000001" customHeight="1">
      <c r="F181" s="123"/>
    </row>
    <row r="182" spans="6:6" ht="20.100000000000001" customHeight="1">
      <c r="F182" s="123"/>
    </row>
    <row r="183" spans="6:6" ht="20.100000000000001" customHeight="1">
      <c r="F183" s="123"/>
    </row>
    <row r="184" spans="6:6" ht="20.100000000000001" customHeight="1">
      <c r="F184" s="123"/>
    </row>
    <row r="185" spans="6:6" ht="20.100000000000001" customHeight="1">
      <c r="F185" s="123"/>
    </row>
    <row r="186" spans="6:6" ht="20.100000000000001" customHeight="1">
      <c r="F186" s="123"/>
    </row>
    <row r="187" spans="6:6" ht="20.100000000000001" customHeight="1">
      <c r="F187" s="123"/>
    </row>
    <row r="188" spans="6:6" ht="20.100000000000001" customHeight="1">
      <c r="F188" s="123"/>
    </row>
    <row r="189" spans="6:6" ht="20.100000000000001" customHeight="1">
      <c r="F189" s="123"/>
    </row>
    <row r="190" spans="6:6" ht="20.100000000000001" customHeight="1">
      <c r="F190" s="123"/>
    </row>
    <row r="191" spans="6:6" ht="20.100000000000001" customHeight="1">
      <c r="F191" s="123"/>
    </row>
    <row r="192" spans="6:6" ht="20.100000000000001" customHeight="1">
      <c r="F192" s="123"/>
    </row>
    <row r="193" spans="6:6" ht="20.100000000000001" customHeight="1">
      <c r="F193" s="123"/>
    </row>
    <row r="194" spans="6:6" ht="20.100000000000001" customHeight="1">
      <c r="F194" s="123"/>
    </row>
    <row r="195" spans="6:6" ht="20.100000000000001" customHeight="1">
      <c r="F195" s="123"/>
    </row>
    <row r="196" spans="6:6" ht="20.100000000000001" customHeight="1">
      <c r="F196" s="123"/>
    </row>
    <row r="197" spans="6:6" ht="20.100000000000001" customHeight="1">
      <c r="F197" s="123"/>
    </row>
    <row r="198" spans="6:6" ht="20.100000000000001" customHeight="1">
      <c r="F198" s="123"/>
    </row>
    <row r="199" spans="6:6" ht="20.100000000000001" customHeight="1">
      <c r="F199" s="123"/>
    </row>
    <row r="200" spans="6:6" ht="20.100000000000001" customHeight="1">
      <c r="F200" s="123"/>
    </row>
    <row r="201" spans="6:6" ht="20.100000000000001" customHeight="1">
      <c r="F201" s="123"/>
    </row>
    <row r="202" spans="6:6" ht="20.100000000000001" customHeight="1">
      <c r="F202" s="123"/>
    </row>
    <row r="203" spans="6:6" ht="20.100000000000001" customHeight="1">
      <c r="F203" s="123"/>
    </row>
    <row r="204" spans="6:6" ht="20.100000000000001" customHeight="1">
      <c r="F204" s="123"/>
    </row>
    <row r="205" spans="6:6" ht="20.100000000000001" customHeight="1">
      <c r="F205" s="123"/>
    </row>
    <row r="206" spans="6:6" ht="20.100000000000001" customHeight="1">
      <c r="F206" s="123"/>
    </row>
    <row r="207" spans="6:6" ht="20.100000000000001" customHeight="1">
      <c r="F207" s="123"/>
    </row>
    <row r="208" spans="6:6" ht="20.100000000000001" customHeight="1">
      <c r="F208" s="123"/>
    </row>
    <row r="209" spans="6:6" ht="20.100000000000001" customHeight="1">
      <c r="F209" s="123"/>
    </row>
    <row r="210" spans="6:6" ht="20.100000000000001" customHeight="1">
      <c r="F210" s="123"/>
    </row>
    <row r="211" spans="6:6" ht="20.100000000000001" customHeight="1">
      <c r="F211" s="123"/>
    </row>
    <row r="212" spans="6:6" ht="20.100000000000001" customHeight="1">
      <c r="F212" s="123"/>
    </row>
    <row r="213" spans="6:6" ht="20.100000000000001" customHeight="1">
      <c r="F213" s="123"/>
    </row>
    <row r="214" spans="6:6" ht="20.100000000000001" customHeight="1">
      <c r="F214" s="123"/>
    </row>
    <row r="215" spans="6:6" ht="20.100000000000001" customHeight="1">
      <c r="F215" s="123"/>
    </row>
    <row r="216" spans="6:6" ht="20.100000000000001" customHeight="1">
      <c r="F216" s="123"/>
    </row>
    <row r="217" spans="6:6" ht="20.100000000000001" customHeight="1">
      <c r="F217" s="123"/>
    </row>
    <row r="218" spans="6:6" ht="20.100000000000001" customHeight="1">
      <c r="F218" s="123"/>
    </row>
    <row r="219" spans="6:6" ht="20.100000000000001" customHeight="1">
      <c r="F219" s="123"/>
    </row>
    <row r="220" spans="6:6" ht="20.100000000000001" customHeight="1">
      <c r="F220" s="123"/>
    </row>
    <row r="221" spans="6:6" ht="20.100000000000001" customHeight="1">
      <c r="F221" s="123"/>
    </row>
    <row r="222" spans="6:6" ht="20.100000000000001" customHeight="1">
      <c r="F222" s="123"/>
    </row>
    <row r="223" spans="6:6" ht="20.100000000000001" customHeight="1">
      <c r="F223" s="123"/>
    </row>
    <row r="224" spans="6:6" ht="20.100000000000001" customHeight="1">
      <c r="F224" s="123"/>
    </row>
    <row r="225" spans="6:6" ht="20.100000000000001" customHeight="1">
      <c r="F225" s="123"/>
    </row>
    <row r="226" spans="6:6" ht="20.100000000000001" customHeight="1">
      <c r="F226" s="123"/>
    </row>
    <row r="227" spans="6:6" ht="20.100000000000001" customHeight="1">
      <c r="F227" s="123"/>
    </row>
    <row r="228" spans="6:6" ht="20.100000000000001" customHeight="1">
      <c r="F228" s="123"/>
    </row>
    <row r="229" spans="6:6" ht="20.100000000000001" customHeight="1">
      <c r="F229" s="123"/>
    </row>
    <row r="230" spans="6:6" ht="20.100000000000001" customHeight="1">
      <c r="F230" s="123"/>
    </row>
    <row r="231" spans="6:6" ht="20.100000000000001" customHeight="1">
      <c r="F231" s="123"/>
    </row>
    <row r="232" spans="6:6" ht="20.100000000000001" customHeight="1">
      <c r="F232" s="123"/>
    </row>
    <row r="233" spans="6:6" ht="20.100000000000001" customHeight="1">
      <c r="F233" s="123"/>
    </row>
    <row r="234" spans="6:6" ht="20.100000000000001" customHeight="1">
      <c r="F234" s="123"/>
    </row>
    <row r="235" spans="6:6" ht="20.100000000000001" customHeight="1">
      <c r="F235" s="123"/>
    </row>
    <row r="236" spans="6:6" ht="20.100000000000001" customHeight="1">
      <c r="F236" s="123"/>
    </row>
    <row r="237" spans="6:6" ht="20.100000000000001" customHeight="1">
      <c r="F237" s="123"/>
    </row>
    <row r="238" spans="6:6" ht="20.100000000000001" customHeight="1">
      <c r="F238" s="123"/>
    </row>
    <row r="239" spans="6:6" ht="20.100000000000001" customHeight="1">
      <c r="F239" s="123"/>
    </row>
    <row r="240" spans="6:6" ht="20.100000000000001" customHeight="1">
      <c r="F240" s="123"/>
    </row>
    <row r="241" spans="6:6" ht="20.100000000000001" customHeight="1">
      <c r="F241" s="123"/>
    </row>
    <row r="242" spans="6:6" ht="20.100000000000001" customHeight="1">
      <c r="F242" s="123"/>
    </row>
    <row r="243" spans="6:6" ht="20.100000000000001" customHeight="1">
      <c r="F243" s="123"/>
    </row>
    <row r="244" spans="6:6" ht="20.100000000000001" customHeight="1">
      <c r="F244" s="123"/>
    </row>
    <row r="245" spans="6:6" ht="20.100000000000001" customHeight="1">
      <c r="F245" s="123"/>
    </row>
    <row r="246" spans="6:6" ht="20.100000000000001" customHeight="1">
      <c r="F246" s="123"/>
    </row>
    <row r="247" spans="6:6" ht="20.100000000000001" customHeight="1">
      <c r="F247" s="123"/>
    </row>
    <row r="248" spans="6:6" ht="20.100000000000001" customHeight="1">
      <c r="F248" s="123"/>
    </row>
    <row r="249" spans="6:6" ht="20.100000000000001" customHeight="1">
      <c r="F249" s="123"/>
    </row>
    <row r="250" spans="6:6" ht="20.100000000000001" customHeight="1">
      <c r="F250" s="123"/>
    </row>
    <row r="251" spans="6:6" ht="20.100000000000001" customHeight="1">
      <c r="F251" s="123"/>
    </row>
    <row r="252" spans="6:6" ht="20.100000000000001" customHeight="1">
      <c r="F252" s="123"/>
    </row>
    <row r="253" spans="6:6" ht="20.100000000000001" customHeight="1">
      <c r="F253" s="123"/>
    </row>
    <row r="254" spans="6:6" ht="20.100000000000001" customHeight="1">
      <c r="F254" s="123"/>
    </row>
    <row r="255" spans="6:6" ht="20.100000000000001" customHeight="1">
      <c r="F255" s="123"/>
    </row>
    <row r="256" spans="6:6" ht="20.100000000000001" customHeight="1">
      <c r="F256" s="123"/>
    </row>
    <row r="257" spans="6:6" ht="20.100000000000001" customHeight="1">
      <c r="F257" s="123"/>
    </row>
    <row r="258" spans="6:6" ht="20.100000000000001" customHeight="1">
      <c r="F258" s="123"/>
    </row>
    <row r="259" spans="6:6" ht="20.100000000000001" customHeight="1">
      <c r="F259" s="123"/>
    </row>
    <row r="260" spans="6:6" ht="20.100000000000001" customHeight="1">
      <c r="F260" s="123"/>
    </row>
    <row r="261" spans="6:6" ht="20.100000000000001" customHeight="1">
      <c r="F261" s="123"/>
    </row>
    <row r="262" spans="6:6" ht="20.100000000000001" customHeight="1">
      <c r="F262" s="123"/>
    </row>
    <row r="263" spans="6:6" ht="20.100000000000001" customHeight="1">
      <c r="F263" s="123"/>
    </row>
    <row r="264" spans="6:6" ht="20.100000000000001" customHeight="1">
      <c r="F264" s="123"/>
    </row>
    <row r="265" spans="6:6" ht="20.100000000000001" customHeight="1">
      <c r="F265" s="123"/>
    </row>
    <row r="266" spans="6:6" ht="20.100000000000001" customHeight="1">
      <c r="F266" s="123"/>
    </row>
    <row r="267" spans="6:6" ht="20.100000000000001" customHeight="1">
      <c r="F267" s="123"/>
    </row>
    <row r="268" spans="6:6" ht="20.100000000000001" customHeight="1">
      <c r="F268" s="123"/>
    </row>
    <row r="269" spans="6:6" ht="20.100000000000001" customHeight="1">
      <c r="F269" s="123"/>
    </row>
    <row r="270" spans="6:6" ht="20.100000000000001" customHeight="1">
      <c r="F270" s="123"/>
    </row>
    <row r="271" spans="6:6" ht="20.100000000000001" customHeight="1">
      <c r="F271" s="123"/>
    </row>
    <row r="272" spans="6:6" ht="20.100000000000001" customHeight="1">
      <c r="F272" s="123"/>
    </row>
    <row r="273" spans="6:6" ht="20.100000000000001" customHeight="1">
      <c r="F273" s="123"/>
    </row>
    <row r="274" spans="6:6" ht="20.100000000000001" customHeight="1">
      <c r="F274" s="123"/>
    </row>
    <row r="275" spans="6:6" ht="20.100000000000001" customHeight="1">
      <c r="F275" s="123"/>
    </row>
    <row r="276" spans="6:6" ht="20.100000000000001" customHeight="1">
      <c r="F276" s="123"/>
    </row>
    <row r="277" spans="6:6" ht="20.100000000000001" customHeight="1">
      <c r="F277" s="123"/>
    </row>
    <row r="278" spans="6:6" ht="20.100000000000001" customHeight="1">
      <c r="F278" s="123"/>
    </row>
    <row r="279" spans="6:6" ht="20.100000000000001" customHeight="1">
      <c r="F279" s="123"/>
    </row>
    <row r="280" spans="6:6" ht="20.100000000000001" customHeight="1">
      <c r="F280" s="123"/>
    </row>
    <row r="281" spans="6:6" ht="20.100000000000001" customHeight="1">
      <c r="F281" s="123"/>
    </row>
    <row r="282" spans="6:6" ht="20.100000000000001" customHeight="1">
      <c r="F282" s="123"/>
    </row>
    <row r="283" spans="6:6" ht="20.100000000000001" customHeight="1">
      <c r="F283" s="123"/>
    </row>
    <row r="284" spans="6:6" ht="20.100000000000001" customHeight="1">
      <c r="F284" s="123"/>
    </row>
    <row r="285" spans="6:6" ht="20.100000000000001" customHeight="1">
      <c r="F285" s="123"/>
    </row>
    <row r="286" spans="6:6" ht="20.100000000000001" customHeight="1">
      <c r="F286" s="123"/>
    </row>
    <row r="287" spans="6:6" ht="20.100000000000001" customHeight="1">
      <c r="F287" s="123"/>
    </row>
    <row r="288" spans="6:6" ht="20.100000000000001" customHeight="1">
      <c r="F288" s="123"/>
    </row>
    <row r="289" spans="6:6" ht="20.100000000000001" customHeight="1">
      <c r="F289" s="123"/>
    </row>
    <row r="290" spans="6:6" ht="20.100000000000001" customHeight="1">
      <c r="F290" s="123"/>
    </row>
    <row r="291" spans="6:6" ht="20.100000000000001" customHeight="1">
      <c r="F291" s="123"/>
    </row>
    <row r="292" spans="6:6" ht="20.100000000000001" customHeight="1">
      <c r="F292" s="123"/>
    </row>
    <row r="293" spans="6:6" ht="20.100000000000001" customHeight="1">
      <c r="F293" s="123"/>
    </row>
    <row r="294" spans="6:6" ht="20.100000000000001" customHeight="1">
      <c r="F294" s="123"/>
    </row>
    <row r="295" spans="6:6" ht="20.100000000000001" customHeight="1">
      <c r="F295" s="123"/>
    </row>
    <row r="296" spans="6:6" ht="20.100000000000001" customHeight="1">
      <c r="F296" s="123"/>
    </row>
    <row r="297" spans="6:6" ht="20.100000000000001" customHeight="1">
      <c r="F297" s="123"/>
    </row>
    <row r="298" spans="6:6" ht="20.100000000000001" customHeight="1">
      <c r="F298" s="123"/>
    </row>
    <row r="299" spans="6:6" ht="20.100000000000001" customHeight="1">
      <c r="F299" s="123"/>
    </row>
    <row r="300" spans="6:6" ht="20.100000000000001" customHeight="1">
      <c r="F300" s="123"/>
    </row>
    <row r="301" spans="6:6" ht="20.100000000000001" customHeight="1">
      <c r="F301" s="123"/>
    </row>
    <row r="302" spans="6:6" ht="20.100000000000001" customHeight="1">
      <c r="F302" s="123"/>
    </row>
    <row r="303" spans="6:6" ht="20.100000000000001" customHeight="1">
      <c r="F303" s="123"/>
    </row>
    <row r="304" spans="6:6" ht="20.100000000000001" customHeight="1">
      <c r="F304" s="123"/>
    </row>
    <row r="305" spans="6:6" ht="20.100000000000001" customHeight="1">
      <c r="F305" s="123"/>
    </row>
    <row r="306" spans="6:6" ht="20.100000000000001" customHeight="1">
      <c r="F306" s="123"/>
    </row>
    <row r="307" spans="6:6" ht="20.100000000000001" customHeight="1">
      <c r="F307" s="123"/>
    </row>
    <row r="308" spans="6:6" ht="20.100000000000001" customHeight="1">
      <c r="F308" s="123"/>
    </row>
    <row r="309" spans="6:6" ht="20.100000000000001" customHeight="1">
      <c r="F309" s="123"/>
    </row>
    <row r="310" spans="6:6" ht="20.100000000000001" customHeight="1">
      <c r="F310" s="123"/>
    </row>
    <row r="311" spans="6:6" ht="20.100000000000001" customHeight="1">
      <c r="F311" s="123"/>
    </row>
    <row r="312" spans="6:6" ht="20.100000000000001" customHeight="1">
      <c r="F312" s="123"/>
    </row>
    <row r="313" spans="6:6" ht="20.100000000000001" customHeight="1">
      <c r="F313" s="123"/>
    </row>
    <row r="314" spans="6:6" ht="20.100000000000001" customHeight="1">
      <c r="F314" s="123"/>
    </row>
    <row r="315" spans="6:6" ht="20.100000000000001" customHeight="1">
      <c r="F315" s="123"/>
    </row>
    <row r="316" spans="6:6" ht="20.100000000000001" customHeight="1">
      <c r="F316" s="123"/>
    </row>
    <row r="317" spans="6:6" ht="20.100000000000001" customHeight="1">
      <c r="F317" s="123"/>
    </row>
    <row r="318" spans="6:6" ht="20.100000000000001" customHeight="1">
      <c r="F318" s="123"/>
    </row>
    <row r="319" spans="6:6" ht="20.100000000000001" customHeight="1">
      <c r="F319" s="123"/>
    </row>
    <row r="320" spans="6:6" ht="20.100000000000001" customHeight="1">
      <c r="F320" s="123"/>
    </row>
    <row r="321" spans="6:6" ht="20.100000000000001" customHeight="1">
      <c r="F321" s="123"/>
    </row>
    <row r="322" spans="6:6" ht="20.100000000000001" customHeight="1">
      <c r="F322" s="123"/>
    </row>
    <row r="323" spans="6:6" ht="20.100000000000001" customHeight="1">
      <c r="F323" s="123"/>
    </row>
    <row r="324" spans="6:6" ht="20.100000000000001" customHeight="1">
      <c r="F324" s="123"/>
    </row>
    <row r="325" spans="6:6" ht="20.100000000000001" customHeight="1">
      <c r="F325" s="123"/>
    </row>
    <row r="326" spans="6:6" ht="20.100000000000001" customHeight="1">
      <c r="F326" s="123"/>
    </row>
    <row r="327" spans="6:6" ht="20.100000000000001" customHeight="1">
      <c r="F327" s="123"/>
    </row>
    <row r="328" spans="6:6" ht="20.100000000000001" customHeight="1">
      <c r="F328" s="123"/>
    </row>
    <row r="329" spans="6:6" ht="20.100000000000001" customHeight="1">
      <c r="F329" s="123"/>
    </row>
    <row r="330" spans="6:6" ht="20.100000000000001" customHeight="1">
      <c r="F330" s="123"/>
    </row>
    <row r="331" spans="6:6" ht="20.100000000000001" customHeight="1">
      <c r="F331" s="123"/>
    </row>
    <row r="332" spans="6:6" ht="20.100000000000001" customHeight="1">
      <c r="F332" s="123"/>
    </row>
    <row r="333" spans="6:6" ht="20.100000000000001" customHeight="1">
      <c r="F333" s="123"/>
    </row>
    <row r="334" spans="6:6" ht="20.100000000000001" customHeight="1">
      <c r="F334" s="123"/>
    </row>
    <row r="335" spans="6:6" ht="20.100000000000001" customHeight="1">
      <c r="F335" s="123"/>
    </row>
    <row r="336" spans="6:6" ht="20.100000000000001" customHeight="1">
      <c r="F336" s="123"/>
    </row>
    <row r="337" spans="6:6" ht="20.100000000000001" customHeight="1">
      <c r="F337" s="123"/>
    </row>
    <row r="338" spans="6:6" ht="20.100000000000001" customHeight="1">
      <c r="F338" s="123"/>
    </row>
    <row r="339" spans="6:6" ht="20.100000000000001" customHeight="1">
      <c r="F339" s="123"/>
    </row>
    <row r="340" spans="6:6" ht="20.100000000000001" customHeight="1">
      <c r="F340" s="123"/>
    </row>
    <row r="341" spans="6:6" ht="20.100000000000001" customHeight="1">
      <c r="F341" s="123"/>
    </row>
    <row r="342" spans="6:6" ht="20.100000000000001" customHeight="1">
      <c r="F342" s="123"/>
    </row>
    <row r="343" spans="6:6" ht="20.100000000000001" customHeight="1">
      <c r="F343" s="123"/>
    </row>
    <row r="344" spans="6:6" ht="20.100000000000001" customHeight="1">
      <c r="F344" s="123"/>
    </row>
    <row r="345" spans="6:6" ht="20.100000000000001" customHeight="1">
      <c r="F345" s="123"/>
    </row>
    <row r="346" spans="6:6" ht="20.100000000000001" customHeight="1">
      <c r="F346" s="123"/>
    </row>
    <row r="347" spans="6:6" ht="20.100000000000001" customHeight="1">
      <c r="F347" s="123"/>
    </row>
    <row r="348" spans="6:6" ht="20.100000000000001" customHeight="1">
      <c r="F348" s="123"/>
    </row>
    <row r="349" spans="6:6" ht="20.100000000000001" customHeight="1">
      <c r="F349" s="123"/>
    </row>
    <row r="350" spans="6:6" ht="20.100000000000001" customHeight="1">
      <c r="F350" s="123"/>
    </row>
    <row r="351" spans="6:6" ht="20.100000000000001" customHeight="1">
      <c r="F351" s="123"/>
    </row>
    <row r="352" spans="6:6" ht="20.100000000000001" customHeight="1">
      <c r="F352" s="123"/>
    </row>
    <row r="353" spans="6:6" ht="20.100000000000001" customHeight="1">
      <c r="F353" s="123"/>
    </row>
    <row r="354" spans="6:6" ht="20.100000000000001" customHeight="1">
      <c r="F354" s="123"/>
    </row>
    <row r="355" spans="6:6" ht="20.100000000000001" customHeight="1">
      <c r="F355" s="123"/>
    </row>
    <row r="356" spans="6:6" ht="20.100000000000001" customHeight="1">
      <c r="F356" s="123"/>
    </row>
    <row r="357" spans="6:6" ht="20.100000000000001" customHeight="1">
      <c r="F357" s="123"/>
    </row>
    <row r="358" spans="6:6" ht="20.100000000000001" customHeight="1">
      <c r="F358" s="123"/>
    </row>
    <row r="359" spans="6:6" ht="20.100000000000001" customHeight="1">
      <c r="F359" s="123"/>
    </row>
    <row r="360" spans="6:6" ht="20.100000000000001" customHeight="1">
      <c r="F360" s="123"/>
    </row>
    <row r="361" spans="6:6" ht="20.100000000000001" customHeight="1">
      <c r="F361" s="123"/>
    </row>
    <row r="362" spans="6:6" ht="20.100000000000001" customHeight="1">
      <c r="F362" s="123"/>
    </row>
    <row r="363" spans="6:6" ht="20.100000000000001" customHeight="1">
      <c r="F363" s="123"/>
    </row>
    <row r="364" spans="6:6" ht="20.100000000000001" customHeight="1">
      <c r="F364" s="123"/>
    </row>
    <row r="365" spans="6:6" ht="20.100000000000001" customHeight="1">
      <c r="F365" s="123"/>
    </row>
    <row r="366" spans="6:6" ht="20.100000000000001" customHeight="1">
      <c r="F366" s="123"/>
    </row>
    <row r="367" spans="6:6" ht="20.100000000000001" customHeight="1">
      <c r="F367" s="123"/>
    </row>
    <row r="368" spans="6:6" ht="20.100000000000001" customHeight="1">
      <c r="F368" s="123"/>
    </row>
    <row r="369" spans="6:6" ht="20.100000000000001" customHeight="1">
      <c r="F369" s="123"/>
    </row>
    <row r="370" spans="6:6" ht="20.100000000000001" customHeight="1">
      <c r="F370" s="123"/>
    </row>
    <row r="371" spans="6:6" ht="20.100000000000001" customHeight="1">
      <c r="F371" s="123"/>
    </row>
    <row r="372" spans="6:6" ht="20.100000000000001" customHeight="1">
      <c r="F372" s="123"/>
    </row>
    <row r="373" spans="6:6" ht="20.100000000000001" customHeight="1">
      <c r="F373" s="123"/>
    </row>
    <row r="374" spans="6:6" ht="20.100000000000001" customHeight="1">
      <c r="F374" s="123"/>
    </row>
    <row r="375" spans="6:6" ht="20.100000000000001" customHeight="1">
      <c r="F375" s="123"/>
    </row>
    <row r="376" spans="6:6" ht="20.100000000000001" customHeight="1">
      <c r="F376" s="123"/>
    </row>
    <row r="377" spans="6:6" ht="20.100000000000001" customHeight="1">
      <c r="F377" s="123"/>
    </row>
    <row r="378" spans="6:6" ht="20.100000000000001" customHeight="1">
      <c r="F378" s="123"/>
    </row>
    <row r="379" spans="6:6" ht="20.100000000000001" customHeight="1">
      <c r="F379" s="123"/>
    </row>
    <row r="380" spans="6:6" ht="20.100000000000001" customHeight="1">
      <c r="F380" s="123"/>
    </row>
    <row r="381" spans="6:6" ht="20.100000000000001" customHeight="1">
      <c r="F381" s="123"/>
    </row>
    <row r="382" spans="6:6" ht="20.100000000000001" customHeight="1">
      <c r="F382" s="123"/>
    </row>
    <row r="383" spans="6:6" ht="20.100000000000001" customHeight="1">
      <c r="F383" s="123"/>
    </row>
    <row r="384" spans="6:6" ht="20.100000000000001" customHeight="1">
      <c r="F384" s="123"/>
    </row>
    <row r="385" spans="6:6" ht="20.100000000000001" customHeight="1">
      <c r="F385" s="123"/>
    </row>
    <row r="386" spans="6:6" ht="20.100000000000001" customHeight="1">
      <c r="F386" s="123"/>
    </row>
    <row r="387" spans="6:6" ht="20.100000000000001" customHeight="1">
      <c r="F387" s="123"/>
    </row>
    <row r="388" spans="6:6" ht="20.100000000000001" customHeight="1">
      <c r="F388" s="123"/>
    </row>
    <row r="389" spans="6:6" ht="20.100000000000001" customHeight="1">
      <c r="F389" s="123"/>
    </row>
    <row r="390" spans="6:6" ht="20.100000000000001" customHeight="1">
      <c r="F390" s="123"/>
    </row>
    <row r="391" spans="6:6" ht="20.100000000000001" customHeight="1">
      <c r="F391" s="123"/>
    </row>
    <row r="392" spans="6:6" ht="20.100000000000001" customHeight="1">
      <c r="F392" s="123"/>
    </row>
    <row r="393" spans="6:6" ht="20.100000000000001" customHeight="1">
      <c r="F393" s="123"/>
    </row>
    <row r="394" spans="6:6" ht="20.100000000000001" customHeight="1">
      <c r="F394" s="123"/>
    </row>
    <row r="395" spans="6:6" ht="20.100000000000001" customHeight="1">
      <c r="F395" s="123"/>
    </row>
    <row r="396" spans="6:6" ht="20.100000000000001" customHeight="1">
      <c r="F396" s="123"/>
    </row>
    <row r="397" spans="6:6" ht="20.100000000000001" customHeight="1">
      <c r="F397" s="123"/>
    </row>
    <row r="398" spans="6:6" ht="20.100000000000001" customHeight="1">
      <c r="F398" s="123"/>
    </row>
    <row r="399" spans="6:6" ht="20.100000000000001" customHeight="1">
      <c r="F399" s="123"/>
    </row>
    <row r="400" spans="6:6" ht="20.100000000000001" customHeight="1">
      <c r="F400" s="123"/>
    </row>
    <row r="401" spans="6:6" ht="20.100000000000001" customHeight="1">
      <c r="F401" s="123"/>
    </row>
    <row r="402" spans="6:6" ht="20.100000000000001" customHeight="1">
      <c r="F402" s="123"/>
    </row>
    <row r="403" spans="6:6" ht="20.100000000000001" customHeight="1">
      <c r="F403" s="123"/>
    </row>
    <row r="404" spans="6:6" ht="20.100000000000001" customHeight="1">
      <c r="F404" s="123"/>
    </row>
    <row r="405" spans="6:6" ht="20.100000000000001" customHeight="1">
      <c r="F405" s="123"/>
    </row>
    <row r="406" spans="6:6" ht="20.100000000000001" customHeight="1">
      <c r="F406" s="123"/>
    </row>
    <row r="407" spans="6:6" ht="20.100000000000001" customHeight="1">
      <c r="F407" s="123"/>
    </row>
    <row r="408" spans="6:6" ht="20.100000000000001" customHeight="1">
      <c r="F408" s="123"/>
    </row>
    <row r="409" spans="6:6" ht="20.100000000000001" customHeight="1">
      <c r="F409" s="123"/>
    </row>
    <row r="410" spans="6:6" ht="20.100000000000001" customHeight="1">
      <c r="F410" s="123"/>
    </row>
    <row r="411" spans="6:6" ht="20.100000000000001" customHeight="1">
      <c r="F411" s="123"/>
    </row>
    <row r="412" spans="6:6" ht="20.100000000000001" customHeight="1">
      <c r="F412" s="123"/>
    </row>
    <row r="413" spans="6:6" ht="20.100000000000001" customHeight="1">
      <c r="F413" s="123"/>
    </row>
    <row r="414" spans="6:6" ht="20.100000000000001" customHeight="1">
      <c r="F414" s="123"/>
    </row>
    <row r="415" spans="6:6" ht="20.100000000000001" customHeight="1">
      <c r="F415" s="123"/>
    </row>
    <row r="416" spans="6:6" ht="20.100000000000001" customHeight="1">
      <c r="F416" s="123"/>
    </row>
    <row r="417" spans="6:6" ht="20.100000000000001" customHeight="1">
      <c r="F417" s="123"/>
    </row>
    <row r="418" spans="6:6" ht="20.100000000000001" customHeight="1">
      <c r="F418" s="123"/>
    </row>
    <row r="419" spans="6:6" ht="20.100000000000001" customHeight="1">
      <c r="F419" s="123"/>
    </row>
    <row r="420" spans="6:6" ht="20.100000000000001" customHeight="1">
      <c r="F420" s="123"/>
    </row>
    <row r="421" spans="6:6" ht="20.100000000000001" customHeight="1">
      <c r="F421" s="123"/>
    </row>
    <row r="422" spans="6:6" ht="20.100000000000001" customHeight="1">
      <c r="F422" s="123"/>
    </row>
    <row r="423" spans="6:6" ht="20.100000000000001" customHeight="1">
      <c r="F423" s="123"/>
    </row>
    <row r="424" spans="6:6" ht="20.100000000000001" customHeight="1">
      <c r="F424" s="123"/>
    </row>
    <row r="425" spans="6:6" ht="20.100000000000001" customHeight="1">
      <c r="F425" s="123"/>
    </row>
    <row r="426" spans="6:6" ht="20.100000000000001" customHeight="1">
      <c r="F426" s="123"/>
    </row>
    <row r="427" spans="6:6" ht="20.100000000000001" customHeight="1">
      <c r="F427" s="123"/>
    </row>
    <row r="428" spans="6:6" ht="20.100000000000001" customHeight="1">
      <c r="F428" s="123"/>
    </row>
    <row r="429" spans="6:6" ht="20.100000000000001" customHeight="1">
      <c r="F429" s="123"/>
    </row>
    <row r="430" spans="6:6" ht="20.100000000000001" customHeight="1">
      <c r="F430" s="123"/>
    </row>
    <row r="431" spans="6:6" ht="20.100000000000001" customHeight="1">
      <c r="F431" s="123"/>
    </row>
    <row r="432" spans="6:6" ht="20.100000000000001" customHeight="1">
      <c r="F432" s="123"/>
    </row>
    <row r="433" spans="6:6" ht="20.100000000000001" customHeight="1">
      <c r="F433" s="123"/>
    </row>
    <row r="434" spans="6:6" ht="20.100000000000001" customHeight="1">
      <c r="F434" s="123"/>
    </row>
    <row r="435" spans="6:6" ht="20.100000000000001" customHeight="1">
      <c r="F435" s="123"/>
    </row>
    <row r="436" spans="6:6" ht="20.100000000000001" customHeight="1">
      <c r="F436" s="123"/>
    </row>
    <row r="437" spans="6:6" ht="20.100000000000001" customHeight="1">
      <c r="F437" s="123"/>
    </row>
    <row r="438" spans="6:6" ht="20.100000000000001" customHeight="1">
      <c r="F438" s="123"/>
    </row>
    <row r="439" spans="6:6" ht="20.100000000000001" customHeight="1">
      <c r="F439" s="123"/>
    </row>
    <row r="440" spans="6:6" ht="20.100000000000001" customHeight="1">
      <c r="F440" s="123"/>
    </row>
    <row r="441" spans="6:6" ht="20.100000000000001" customHeight="1">
      <c r="F441" s="123"/>
    </row>
    <row r="442" spans="6:6" ht="20.100000000000001" customHeight="1">
      <c r="F442" s="123"/>
    </row>
    <row r="443" spans="6:6" ht="20.100000000000001" customHeight="1">
      <c r="F443" s="123"/>
    </row>
    <row r="444" spans="6:6" ht="20.100000000000001" customHeight="1">
      <c r="F444" s="123"/>
    </row>
    <row r="445" spans="6:6" ht="20.100000000000001" customHeight="1">
      <c r="F445" s="123"/>
    </row>
    <row r="446" spans="6:6" ht="20.100000000000001" customHeight="1">
      <c r="F446" s="123"/>
    </row>
    <row r="447" spans="6:6" ht="20.100000000000001" customHeight="1">
      <c r="F447" s="123"/>
    </row>
    <row r="448" spans="6:6" ht="20.100000000000001" customHeight="1">
      <c r="F448" s="123"/>
    </row>
    <row r="449" spans="6:6" ht="20.100000000000001" customHeight="1">
      <c r="F449" s="123"/>
    </row>
    <row r="450" spans="6:6" ht="20.100000000000001" customHeight="1">
      <c r="F450" s="123"/>
    </row>
    <row r="451" spans="6:6" ht="20.100000000000001" customHeight="1">
      <c r="F451" s="123"/>
    </row>
    <row r="452" spans="6:6" ht="20.100000000000001" customHeight="1">
      <c r="F452" s="123"/>
    </row>
    <row r="453" spans="6:6" ht="20.100000000000001" customHeight="1">
      <c r="F453" s="123"/>
    </row>
    <row r="454" spans="6:6" ht="20.100000000000001" customHeight="1">
      <c r="F454" s="123"/>
    </row>
    <row r="455" spans="6:6" ht="20.100000000000001" customHeight="1">
      <c r="F455" s="123"/>
    </row>
    <row r="456" spans="6:6" ht="20.100000000000001" customHeight="1">
      <c r="F456" s="123"/>
    </row>
    <row r="457" spans="6:6" ht="20.100000000000001" customHeight="1">
      <c r="F457" s="123"/>
    </row>
    <row r="458" spans="6:6" ht="20.100000000000001" customHeight="1">
      <c r="F458" s="123"/>
    </row>
    <row r="459" spans="6:6" ht="20.100000000000001" customHeight="1">
      <c r="F459" s="123"/>
    </row>
    <row r="460" spans="6:6" ht="20.100000000000001" customHeight="1">
      <c r="F460" s="123"/>
    </row>
    <row r="461" spans="6:6" ht="20.100000000000001" customHeight="1">
      <c r="F461" s="123"/>
    </row>
    <row r="462" spans="6:6" ht="20.100000000000001" customHeight="1">
      <c r="F462" s="123"/>
    </row>
    <row r="463" spans="6:6" ht="20.100000000000001" customHeight="1">
      <c r="F463" s="123"/>
    </row>
    <row r="464" spans="6:6" ht="20.100000000000001" customHeight="1">
      <c r="F464" s="123"/>
    </row>
    <row r="465" spans="6:6" ht="20.100000000000001" customHeight="1">
      <c r="F465" s="123"/>
    </row>
    <row r="466" spans="6:6" ht="20.100000000000001" customHeight="1">
      <c r="F466" s="123"/>
    </row>
    <row r="467" spans="6:6" ht="20.100000000000001" customHeight="1">
      <c r="F467" s="123"/>
    </row>
    <row r="468" spans="6:6" ht="20.100000000000001" customHeight="1">
      <c r="F468" s="123"/>
    </row>
    <row r="469" spans="6:6" ht="20.100000000000001" customHeight="1">
      <c r="F469" s="123"/>
    </row>
    <row r="470" spans="6:6" ht="20.100000000000001" customHeight="1">
      <c r="F470" s="123"/>
    </row>
    <row r="471" spans="6:6" ht="20.100000000000001" customHeight="1">
      <c r="F471" s="123"/>
    </row>
    <row r="472" spans="6:6" ht="20.100000000000001" customHeight="1">
      <c r="F472" s="123"/>
    </row>
    <row r="473" spans="6:6" ht="20.100000000000001" customHeight="1">
      <c r="F473" s="123"/>
    </row>
    <row r="474" spans="6:6" ht="20.100000000000001" customHeight="1">
      <c r="F474" s="123"/>
    </row>
    <row r="475" spans="6:6" ht="20.100000000000001" customHeight="1">
      <c r="F475" s="123"/>
    </row>
    <row r="476" spans="6:6" ht="20.100000000000001" customHeight="1">
      <c r="F476" s="123"/>
    </row>
    <row r="477" spans="6:6" ht="20.100000000000001" customHeight="1">
      <c r="F477" s="123"/>
    </row>
    <row r="478" spans="6:6" ht="20.100000000000001" customHeight="1">
      <c r="F478" s="123"/>
    </row>
    <row r="479" spans="6:6" ht="20.100000000000001" customHeight="1">
      <c r="F479" s="123"/>
    </row>
    <row r="480" spans="6:6" ht="20.100000000000001" customHeight="1">
      <c r="F480" s="123"/>
    </row>
    <row r="481" spans="6:6" ht="20.100000000000001" customHeight="1">
      <c r="F481" s="123"/>
    </row>
    <row r="482" spans="6:6" ht="20.100000000000001" customHeight="1">
      <c r="F482" s="123"/>
    </row>
    <row r="483" spans="6:6" ht="20.100000000000001" customHeight="1">
      <c r="F483" s="123"/>
    </row>
    <row r="484" spans="6:6" ht="20.100000000000001" customHeight="1">
      <c r="F484" s="123"/>
    </row>
    <row r="485" spans="6:6" ht="20.100000000000001" customHeight="1">
      <c r="F485" s="123"/>
    </row>
    <row r="486" spans="6:6" ht="20.100000000000001" customHeight="1">
      <c r="F486" s="123"/>
    </row>
    <row r="487" spans="6:6" ht="20.100000000000001" customHeight="1">
      <c r="F487" s="123"/>
    </row>
    <row r="488" spans="6:6" ht="20.100000000000001" customHeight="1">
      <c r="F488" s="123"/>
    </row>
    <row r="489" spans="6:6" ht="20.100000000000001" customHeight="1">
      <c r="F489" s="123"/>
    </row>
    <row r="490" spans="6:6" ht="20.100000000000001" customHeight="1">
      <c r="F490" s="123"/>
    </row>
    <row r="491" spans="6:6" ht="20.100000000000001" customHeight="1">
      <c r="F491" s="123"/>
    </row>
    <row r="492" spans="6:6" ht="20.100000000000001" customHeight="1">
      <c r="F492" s="123"/>
    </row>
    <row r="493" spans="6:6" ht="20.100000000000001" customHeight="1">
      <c r="F493" s="123"/>
    </row>
    <row r="494" spans="6:6" ht="20.100000000000001" customHeight="1">
      <c r="F494" s="123"/>
    </row>
    <row r="495" spans="6:6" ht="20.100000000000001" customHeight="1">
      <c r="F495" s="123"/>
    </row>
    <row r="496" spans="6:6" ht="20.100000000000001" customHeight="1">
      <c r="F496" s="123"/>
    </row>
    <row r="497" spans="6:6" ht="20.100000000000001" customHeight="1">
      <c r="F497" s="123"/>
    </row>
    <row r="498" spans="6:6" ht="20.100000000000001" customHeight="1">
      <c r="F498" s="123"/>
    </row>
    <row r="499" spans="6:6" ht="20.100000000000001" customHeight="1">
      <c r="F499" s="123"/>
    </row>
    <row r="500" spans="6:6" ht="20.100000000000001" customHeight="1">
      <c r="F500" s="123"/>
    </row>
    <row r="501" spans="6:6" ht="20.100000000000001" customHeight="1">
      <c r="F501" s="123"/>
    </row>
    <row r="502" spans="6:6" ht="20.100000000000001" customHeight="1">
      <c r="F502" s="123"/>
    </row>
    <row r="503" spans="6:6" ht="20.100000000000001" customHeight="1">
      <c r="F503" s="123"/>
    </row>
    <row r="504" spans="6:6" ht="20.100000000000001" customHeight="1">
      <c r="F504" s="123"/>
    </row>
    <row r="505" spans="6:6" ht="20.100000000000001" customHeight="1">
      <c r="F505" s="123"/>
    </row>
    <row r="506" spans="6:6" ht="20.100000000000001" customHeight="1">
      <c r="F506" s="123"/>
    </row>
    <row r="507" spans="6:6" ht="20.100000000000001" customHeight="1">
      <c r="F507" s="123"/>
    </row>
    <row r="508" spans="6:6" ht="20.100000000000001" customHeight="1">
      <c r="F508" s="123"/>
    </row>
    <row r="509" spans="6:6" ht="20.100000000000001" customHeight="1">
      <c r="F509" s="123"/>
    </row>
    <row r="510" spans="6:6" ht="20.100000000000001" customHeight="1">
      <c r="F510" s="123"/>
    </row>
    <row r="511" spans="6:6" ht="20.100000000000001" customHeight="1">
      <c r="F511" s="123"/>
    </row>
    <row r="512" spans="6:6" ht="20.100000000000001" customHeight="1">
      <c r="F512" s="123"/>
    </row>
    <row r="513" spans="6:6" ht="20.100000000000001" customHeight="1">
      <c r="F513" s="123"/>
    </row>
    <row r="514" spans="6:6" ht="20.100000000000001" customHeight="1">
      <c r="F514" s="123"/>
    </row>
    <row r="515" spans="6:6" ht="20.100000000000001" customHeight="1">
      <c r="F515" s="123"/>
    </row>
    <row r="516" spans="6:6" ht="20.100000000000001" customHeight="1">
      <c r="F516" s="123"/>
    </row>
    <row r="517" spans="6:6" ht="20.100000000000001" customHeight="1">
      <c r="F517" s="123"/>
    </row>
    <row r="518" spans="6:6" ht="20.100000000000001" customHeight="1">
      <c r="F518" s="123"/>
    </row>
    <row r="519" spans="6:6" ht="20.100000000000001" customHeight="1">
      <c r="F519" s="123"/>
    </row>
    <row r="520" spans="6:6" ht="20.100000000000001" customHeight="1">
      <c r="F520" s="123"/>
    </row>
    <row r="521" spans="6:6" ht="20.100000000000001" customHeight="1">
      <c r="F521" s="123"/>
    </row>
    <row r="522" spans="6:6" ht="20.100000000000001" customHeight="1">
      <c r="F522" s="123"/>
    </row>
    <row r="523" spans="6:6" ht="20.100000000000001" customHeight="1">
      <c r="F523" s="123"/>
    </row>
    <row r="524" spans="6:6" ht="20.100000000000001" customHeight="1">
      <c r="F524" s="123"/>
    </row>
    <row r="525" spans="6:6" ht="20.100000000000001" customHeight="1">
      <c r="F525" s="123"/>
    </row>
    <row r="526" spans="6:6" ht="20.100000000000001" customHeight="1">
      <c r="F526" s="123"/>
    </row>
    <row r="527" spans="6:6" ht="20.100000000000001" customHeight="1">
      <c r="F527" s="123"/>
    </row>
    <row r="528" spans="6:6" ht="20.100000000000001" customHeight="1">
      <c r="F528" s="123"/>
    </row>
    <row r="529" spans="6:6" ht="20.100000000000001" customHeight="1">
      <c r="F529" s="123"/>
    </row>
    <row r="530" spans="6:6" ht="20.100000000000001" customHeight="1">
      <c r="F530" s="123"/>
    </row>
    <row r="531" spans="6:6" ht="20.100000000000001" customHeight="1">
      <c r="F531" s="123"/>
    </row>
    <row r="532" spans="6:6" ht="20.100000000000001" customHeight="1">
      <c r="F532" s="123"/>
    </row>
    <row r="533" spans="6:6" ht="20.100000000000001" customHeight="1">
      <c r="F533" s="123"/>
    </row>
    <row r="534" spans="6:6" ht="20.100000000000001" customHeight="1">
      <c r="F534" s="123"/>
    </row>
    <row r="535" spans="6:6" ht="20.100000000000001" customHeight="1">
      <c r="F535" s="123"/>
    </row>
    <row r="536" spans="6:6" ht="20.100000000000001" customHeight="1">
      <c r="F536" s="123"/>
    </row>
    <row r="537" spans="6:6" ht="20.100000000000001" customHeight="1">
      <c r="F537" s="123"/>
    </row>
    <row r="538" spans="6:6" ht="20.100000000000001" customHeight="1">
      <c r="F538" s="123"/>
    </row>
    <row r="539" spans="6:6" ht="20.100000000000001" customHeight="1">
      <c r="F539" s="123"/>
    </row>
    <row r="540" spans="6:6" ht="20.100000000000001" customHeight="1">
      <c r="F540" s="123"/>
    </row>
    <row r="541" spans="6:6" ht="20.100000000000001" customHeight="1">
      <c r="F541" s="123"/>
    </row>
    <row r="542" spans="6:6" ht="20.100000000000001" customHeight="1">
      <c r="F542" s="123"/>
    </row>
    <row r="543" spans="6:6" ht="20.100000000000001" customHeight="1">
      <c r="F543" s="123"/>
    </row>
    <row r="544" spans="6:6" ht="20.100000000000001" customHeight="1">
      <c r="F544" s="123"/>
    </row>
    <row r="545" spans="6:6" ht="20.100000000000001" customHeight="1">
      <c r="F545" s="123"/>
    </row>
    <row r="546" spans="6:6" ht="20.100000000000001" customHeight="1">
      <c r="F546" s="123"/>
    </row>
    <row r="547" spans="6:6" ht="20.100000000000001" customHeight="1">
      <c r="F547" s="123"/>
    </row>
    <row r="548" spans="6:6" ht="20.100000000000001" customHeight="1">
      <c r="F548" s="123"/>
    </row>
    <row r="549" spans="6:6" ht="20.100000000000001" customHeight="1">
      <c r="F549" s="123"/>
    </row>
  </sheetData>
  <mergeCells count="1">
    <mergeCell ref="A1:D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00"/>
  </sheetPr>
  <dimension ref="A1:N32"/>
  <sheetViews>
    <sheetView zoomScaleNormal="100" workbookViewId="0">
      <selection activeCell="A5" sqref="A5"/>
    </sheetView>
  </sheetViews>
  <sheetFormatPr defaultColWidth="15.7109375" defaultRowHeight="20.100000000000001" customHeight="1"/>
  <cols>
    <col min="1" max="14" width="15.7109375" style="133" customWidth="1"/>
    <col min="15" max="16384" width="15.7109375" style="133"/>
  </cols>
  <sheetData>
    <row r="1" spans="1:14" ht="20.100000000000001" customHeight="1">
      <c r="A1" s="198" t="s">
        <v>746</v>
      </c>
      <c r="B1" s="198"/>
      <c r="C1" s="198"/>
      <c r="D1" s="198"/>
      <c r="E1" s="185"/>
      <c r="F1" s="185"/>
    </row>
    <row r="2" spans="1:14" ht="20.100000000000001" customHeight="1">
      <c r="A2" s="134"/>
      <c r="B2" s="134"/>
      <c r="C2" s="134"/>
      <c r="D2" s="134"/>
    </row>
    <row r="3" spans="1:14" ht="20.100000000000001" customHeight="1">
      <c r="A3" s="135" t="s">
        <v>725</v>
      </c>
      <c r="B3" s="135" t="s">
        <v>726</v>
      </c>
      <c r="C3" s="135" t="s">
        <v>727</v>
      </c>
      <c r="D3" s="135" t="s">
        <v>728</v>
      </c>
      <c r="E3" s="135" t="s">
        <v>17</v>
      </c>
      <c r="F3" s="136" t="s">
        <v>729</v>
      </c>
      <c r="G3" s="124" t="s">
        <v>730</v>
      </c>
      <c r="H3" s="117" t="s">
        <v>731</v>
      </c>
      <c r="I3" s="117" t="s">
        <v>735</v>
      </c>
      <c r="J3" s="117" t="s">
        <v>733</v>
      </c>
      <c r="K3" s="117" t="s">
        <v>734</v>
      </c>
      <c r="L3" s="117" t="s">
        <v>20</v>
      </c>
      <c r="M3" s="117" t="s">
        <v>21</v>
      </c>
      <c r="N3" s="117" t="s">
        <v>672</v>
      </c>
    </row>
    <row r="4" spans="1:14" ht="20.100000000000001" customHeight="1">
      <c r="A4" s="113" cm="1">
        <f t="array" ref="A4:F5">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_xlpm.data,_xlfn._xlws.FILTER(_xlfn.HSTACK(_xlpm.wildcad,_xlpm.fireName,_xlpm.humanAc,_xlpm.lightningAc,_xlpm.undeterminedAc,_xlpm.iqcs),UPPER(TRIM(_xlpm.district))="GER"),
    IFERROR(_xlfn._xlws.SORT(_xlpm.data,1,1),"")
)</f>
        <v>181</v>
      </c>
      <c r="B4" s="113" t="str">
        <v>Willow</v>
      </c>
      <c r="C4" s="137">
        <v>0</v>
      </c>
      <c r="D4" s="137">
        <v>0.1</v>
      </c>
      <c r="E4" s="137">
        <v>0</v>
      </c>
      <c r="F4" s="165">
        <v>0</v>
      </c>
      <c r="G4" s="139">
        <f>COUNTIF(C4:C199,"&gt;0")</f>
        <v>0</v>
      </c>
      <c r="H4" s="140">
        <f>COUNTIF(D4:D199,"&gt;0")</f>
        <v>2</v>
      </c>
      <c r="I4" s="140">
        <f>COUNTIF(E4:E199,"&gt;0")</f>
        <v>0</v>
      </c>
      <c r="J4" s="141">
        <f>SUM(C4:C199)</f>
        <v>0</v>
      </c>
      <c r="K4" s="141">
        <f>SUM(D4:D199)</f>
        <v>15.1</v>
      </c>
      <c r="L4" s="141">
        <f>SUM(E4:E199)</f>
        <v>0</v>
      </c>
      <c r="M4" s="141">
        <f>SUM(J4:K4)</f>
        <v>15.1</v>
      </c>
      <c r="N4" s="140">
        <f>SUM(G4,H4)</f>
        <v>2</v>
      </c>
    </row>
    <row r="5" spans="1:14" ht="20.100000000000001" customHeight="1">
      <c r="A5" s="113">
        <v>187</v>
      </c>
      <c r="B5" s="113" t="str">
        <v>Brady</v>
      </c>
      <c r="C5" s="137">
        <v>0</v>
      </c>
      <c r="D5" s="137">
        <v>15</v>
      </c>
      <c r="E5" s="137">
        <v>0</v>
      </c>
      <c r="F5" s="165">
        <v>0</v>
      </c>
    </row>
    <row r="6" spans="1:14" ht="20.100000000000001" customHeight="1">
      <c r="A6" s="113"/>
      <c r="B6" s="113"/>
      <c r="C6" s="137"/>
      <c r="D6" s="137"/>
      <c r="E6" s="137"/>
      <c r="F6" s="165"/>
    </row>
    <row r="7" spans="1:14" ht="20.100000000000001" customHeight="1">
      <c r="A7" s="113"/>
      <c r="B7" s="113"/>
      <c r="C7" s="137"/>
      <c r="D7" s="137"/>
      <c r="E7" s="137"/>
      <c r="F7" s="165"/>
    </row>
    <row r="8" spans="1:14" ht="20.100000000000001" customHeight="1">
      <c r="A8" s="113"/>
      <c r="B8" s="113"/>
      <c r="C8" s="137"/>
      <c r="D8" s="137"/>
      <c r="E8" s="137"/>
      <c r="F8" s="165"/>
      <c r="H8" s="142"/>
      <c r="I8" s="142"/>
    </row>
    <row r="9" spans="1:14" ht="20.100000000000001" customHeight="1">
      <c r="A9" s="113"/>
      <c r="B9" s="113"/>
      <c r="C9" s="137"/>
      <c r="D9" s="137"/>
      <c r="E9" s="137"/>
      <c r="F9" s="165"/>
    </row>
    <row r="10" spans="1:14" ht="20.100000000000001" customHeight="1">
      <c r="A10" s="113"/>
      <c r="B10" s="113"/>
      <c r="C10" s="137"/>
      <c r="D10" s="137"/>
      <c r="E10" s="137"/>
      <c r="F10" s="165"/>
    </row>
    <row r="11" spans="1:14" ht="20.100000000000001" customHeight="1">
      <c r="A11" s="113"/>
      <c r="B11" s="113"/>
      <c r="C11" s="137"/>
      <c r="D11" s="137"/>
      <c r="E11" s="137"/>
      <c r="F11" s="165"/>
    </row>
    <row r="12" spans="1:14" ht="20.100000000000001" customHeight="1">
      <c r="A12" s="113"/>
      <c r="B12" s="113"/>
      <c r="C12" s="137"/>
      <c r="D12" s="137"/>
      <c r="E12" s="137"/>
      <c r="F12" s="165"/>
    </row>
    <row r="13" spans="1:14" ht="20.100000000000001" customHeight="1">
      <c r="A13" s="113"/>
      <c r="B13" s="113"/>
      <c r="C13" s="137"/>
      <c r="D13" s="137"/>
      <c r="E13" s="137"/>
      <c r="F13" s="165"/>
    </row>
    <row r="14" spans="1:14" ht="20.100000000000001" customHeight="1">
      <c r="A14" s="113"/>
      <c r="B14" s="113"/>
      <c r="C14" s="137"/>
      <c r="D14" s="137"/>
      <c r="E14" s="137"/>
      <c r="F14" s="165"/>
    </row>
    <row r="15" spans="1:14" ht="20.100000000000001" customHeight="1">
      <c r="A15" s="113"/>
      <c r="B15" s="113"/>
      <c r="C15" s="137"/>
      <c r="D15" s="137"/>
      <c r="E15" s="137"/>
      <c r="F15" s="165"/>
    </row>
    <row r="16" spans="1:14" ht="20.100000000000001" customHeight="1">
      <c r="A16" s="113"/>
      <c r="B16" s="113"/>
      <c r="C16" s="137"/>
      <c r="D16" s="137"/>
      <c r="E16" s="137"/>
      <c r="F16" s="165"/>
    </row>
    <row r="17" spans="1:6" ht="20.100000000000001" customHeight="1">
      <c r="A17" s="113"/>
      <c r="B17" s="113"/>
      <c r="C17" s="137"/>
      <c r="D17" s="137"/>
      <c r="E17" s="137"/>
      <c r="F17" s="165"/>
    </row>
    <row r="18" spans="1:6" ht="20.100000000000001" customHeight="1">
      <c r="A18" s="113"/>
      <c r="B18" s="113"/>
      <c r="C18" s="137"/>
      <c r="D18" s="137"/>
      <c r="E18" s="137"/>
      <c r="F18" s="165"/>
    </row>
    <row r="19" spans="1:6" ht="20.100000000000001" customHeight="1">
      <c r="A19" s="113"/>
      <c r="B19" s="113"/>
      <c r="C19" s="137"/>
      <c r="D19" s="137"/>
      <c r="E19" s="137"/>
      <c r="F19" s="165"/>
    </row>
    <row r="20" spans="1:6" ht="20.100000000000001" customHeight="1">
      <c r="A20" s="113"/>
      <c r="B20" s="113"/>
      <c r="C20" s="137"/>
      <c r="D20" s="137"/>
      <c r="E20" s="137"/>
      <c r="F20" s="165"/>
    </row>
    <row r="21" spans="1:6" ht="20.100000000000001" customHeight="1">
      <c r="A21" s="113"/>
      <c r="B21" s="113"/>
      <c r="C21" s="137"/>
      <c r="D21" s="137"/>
      <c r="E21" s="137"/>
      <c r="F21" s="165"/>
    </row>
    <row r="22" spans="1:6" ht="20.100000000000001" customHeight="1">
      <c r="A22" s="113"/>
      <c r="B22" s="113"/>
      <c r="C22" s="137"/>
      <c r="D22" s="137"/>
      <c r="E22" s="137"/>
      <c r="F22" s="165"/>
    </row>
    <row r="23" spans="1:6" ht="20.100000000000001" customHeight="1">
      <c r="A23" s="113"/>
      <c r="B23" s="113"/>
      <c r="C23" s="137"/>
      <c r="D23" s="137"/>
      <c r="E23" s="137"/>
      <c r="F23" s="165"/>
    </row>
    <row r="24" spans="1:6" ht="20.100000000000001" customHeight="1">
      <c r="A24" s="113"/>
      <c r="B24" s="113"/>
      <c r="C24" s="137"/>
      <c r="D24" s="137"/>
      <c r="E24" s="137"/>
      <c r="F24" s="165"/>
    </row>
    <row r="25" spans="1:6" ht="20.100000000000001" customHeight="1">
      <c r="A25" s="113"/>
      <c r="B25" s="113"/>
      <c r="C25" s="137"/>
      <c r="D25" s="137"/>
      <c r="E25" s="137"/>
      <c r="F25" s="165"/>
    </row>
    <row r="26" spans="1:6" ht="20.100000000000001" customHeight="1">
      <c r="A26" s="113"/>
      <c r="B26" s="113"/>
      <c r="C26" s="137"/>
      <c r="D26" s="137"/>
      <c r="E26" s="137"/>
      <c r="F26" s="165"/>
    </row>
    <row r="27" spans="1:6" ht="20.100000000000001" customHeight="1">
      <c r="A27" s="113"/>
      <c r="B27" s="113"/>
      <c r="C27" s="137"/>
      <c r="D27" s="137"/>
      <c r="E27" s="137"/>
      <c r="F27" s="165"/>
    </row>
    <row r="28" spans="1:6" ht="20.100000000000001" customHeight="1">
      <c r="A28" s="113"/>
      <c r="B28" s="113"/>
      <c r="C28" s="137"/>
      <c r="D28" s="137"/>
      <c r="E28" s="137"/>
      <c r="F28" s="165"/>
    </row>
    <row r="29" spans="1:6" ht="20.100000000000001" customHeight="1">
      <c r="A29" s="113" t="str">
        <f t="array" ref="A29">IF(ISERROR(INDEX(Longboard!$A$2:$D$603,SMALL(IF(Longboard!$C$2:$C$603=Data!$A$13,ROW(Longboard!$A$2:$A$603)),ROW(26:26))-1,1)),"",INDEX(Longboard!$A$2:$D$603,SMALL(IF(Longboard!$C$2:$C$603=Data!$A$13,ROW(Longboard!$A$2:$A$603)),ROW(26:26))-1,1))</f>
        <v/>
      </c>
      <c r="B29" s="113" t="str">
        <f t="array" ref="B29">IF(ISERROR(INDEX(Longboard!$A$2:$D$603,SMALL(IF(Longboard!$C$2:$C$603=Data!$A$13,ROW(Longboard!$A$2:$A$603)),ROW(26:26))-1,2)),"",INDEX(Longboard!$A$2:$D$603,SMALL(IF(Longboard!$C$2:$C$603=Data!$A$13,ROW(Longboard!$A$2:$A$603)),ROW(26:26))-1,2))</f>
        <v/>
      </c>
      <c r="C29" s="137" t="str">
        <f t="array" ref="C29">IF(ISERROR(INDEX(Longboard!$A$2:$I$603,SMALL(IF(Longboard!$C$2:$I$603=Data!$A$13,ROW(Longboard!$H$2:$H$603)),ROW(26:26))-1,8)),"",INDEX(Longboard!$A$2:$I$603,SMALL(IF(Longboard!$C$2:$I$603=Data!$A$13,ROW(Longboard!$H$2:$H$603)),ROW(26:26))-1,8))</f>
        <v/>
      </c>
      <c r="D29" s="137" t="str">
        <f t="array" ref="D29">IF(ISERROR(INDEX(Longboard!$A$2:$I$603,SMALL(IF(Longboard!$C$2:$I$603=Data!$A$13,ROW(Longboard!$I$2:$I$603)),ROW(26:26))-1,9)),"",INDEX(Longboard!$A$2:$I$603,SMALL(IF(Longboard!$C$2:$I$603=Data!$A$13,ROW(Longboard!$I$2:$I$603)),ROW(26:26))-1,9))</f>
        <v/>
      </c>
      <c r="E29" s="137"/>
      <c r="F29" s="165" t="str">
        <f>IF(ISERROR(VLOOKUP(B29,'BLM Fires'!$B$4:$G$199,7,FALSE)),"",VLOOKUP(B29,'BLM Fires'!$B$4:$G$199,7,FALSE))</f>
        <v/>
      </c>
    </row>
    <row r="30" spans="1:6" ht="20.100000000000001" customHeight="1">
      <c r="A30" s="113" t="str">
        <f t="array" ref="A30">IF(ISERROR(INDEX(Longboard!$A$2:$D$603,SMALL(IF(Longboard!$C$2:$C$603=Data!$A$13,ROW(Longboard!$A$2:$A$603)),ROW(27:27))-1,1)),"",INDEX(Longboard!$A$2:$D$603,SMALL(IF(Longboard!$C$2:$C$603=Data!$A$13,ROW(Longboard!$A$2:$A$603)),ROW(27:27))-1,1))</f>
        <v/>
      </c>
      <c r="B30" s="113" t="str">
        <f t="array" ref="B30">IF(ISERROR(INDEX(Longboard!$A$2:$D$603,SMALL(IF(Longboard!$C$2:$C$603=Data!$A$13,ROW(Longboard!$A$2:$A$603)),ROW(27:27))-1,2)),"",INDEX(Longboard!$A$2:$D$603,SMALL(IF(Longboard!$C$2:$C$603=Data!$A$13,ROW(Longboard!$A$2:$A$603)),ROW(27:27))-1,2))</f>
        <v/>
      </c>
      <c r="C30" s="137" t="str">
        <f t="array" ref="C30">IF(ISERROR(INDEX(Longboard!$A$2:$I$603,SMALL(IF(Longboard!$C$2:$I$603=Data!$A$13,ROW(Longboard!$H$2:$H$603)),ROW(27:27))-1,8)),"",INDEX(Longboard!$A$2:$I$603,SMALL(IF(Longboard!$C$2:$I$603=Data!$A$13,ROW(Longboard!$H$2:$H$603)),ROW(27:27))-1,8))</f>
        <v/>
      </c>
      <c r="D30" s="137" t="str">
        <f t="array" ref="D30">IF(ISERROR(INDEX(Longboard!$A$2:$I$603,SMALL(IF(Longboard!$C$2:$I$603=Data!$A$13,ROW(Longboard!$I$2:$I$603)),ROW(27:27))-1,9)),"",INDEX(Longboard!$A$2:$I$603,SMALL(IF(Longboard!$C$2:$I$603=Data!$A$13,ROW(Longboard!$I$2:$I$603)),ROW(27:27))-1,9))</f>
        <v/>
      </c>
      <c r="E30" s="137"/>
      <c r="F30" s="165" t="str">
        <f>IF(ISERROR(VLOOKUP(B30,'BLM Fires'!$B$4:$G$199,7,FALSE)),"",VLOOKUP(B30,'BLM Fires'!$B$4:$G$199,7,FALSE))</f>
        <v/>
      </c>
    </row>
    <row r="31" spans="1:6" ht="20.100000000000001" customHeight="1">
      <c r="A31" s="113" t="str">
        <f t="array" ref="A31">IF(ISERROR(INDEX(Longboard!$A$2:$D$603,SMALL(IF(Longboard!$C$2:$C$603=Data!$A$13,ROW(Longboard!$A$2:$A$603)),ROW(28:28))-1,1)),"",INDEX(Longboard!$A$2:$D$603,SMALL(IF(Longboard!$C$2:$C$603=Data!$A$13,ROW(Longboard!$A$2:$A$603)),ROW(28:28))-1,1))</f>
        <v/>
      </c>
      <c r="B31" s="113" t="str">
        <f t="array" ref="B31">IF(ISERROR(INDEX(Longboard!$A$2:$D$603,SMALL(IF(Longboard!$C$2:$C$603=Data!$A$13,ROW(Longboard!$A$2:$A$603)),ROW(28:28))-1,2)),"",INDEX(Longboard!$A$2:$D$603,SMALL(IF(Longboard!$C$2:$C$603=Data!$A$13,ROW(Longboard!$A$2:$A$603)),ROW(28:28))-1,2))</f>
        <v/>
      </c>
      <c r="C31" s="137" t="str">
        <f t="array" ref="C31">IF(ISERROR(INDEX(Longboard!$A$2:$I$603,SMALL(IF(Longboard!$C$2:$I$603=Data!$A$13,ROW(Longboard!$H$2:$H$603)),ROW(28:28))-1,8)),"",INDEX(Longboard!$A$2:$I$603,SMALL(IF(Longboard!$C$2:$I$603=Data!$A$13,ROW(Longboard!$H$2:$H$603)),ROW(28:28))-1,8))</f>
        <v/>
      </c>
      <c r="D31" s="137" t="str">
        <f t="array" ref="D31">IF(ISERROR(INDEX(Longboard!$A$2:$I$603,SMALL(IF(Longboard!$C$2:$I$603=Data!$A$13,ROW(Longboard!$I$2:$I$603)),ROW(28:28))-1,9)),"",INDEX(Longboard!$A$2:$I$603,SMALL(IF(Longboard!$C$2:$I$603=Data!$A$13,ROW(Longboard!$I$2:$I$603)),ROW(28:28))-1,9))</f>
        <v/>
      </c>
      <c r="E31" s="137"/>
      <c r="F31" s="138" t="str">
        <f>IF(ISERROR(VLOOKUP(B31,'BLM Fires'!$B$4:$G$199,7,FALSE)),"",VLOOKUP(B31,'BLM Fires'!$B$4:$G$199,7,FALSE))</f>
        <v/>
      </c>
    </row>
    <row r="32" spans="1:6" ht="20.100000000000001" customHeight="1">
      <c r="A32" s="113" t="str">
        <f t="array" ref="A32">IF(ISERROR(INDEX(Longboard!$A$2:$D$603,SMALL(IF(Longboard!$C$2:$C$603=Data!$A$13,ROW(Longboard!$A$2:$A$603)),ROW(29:29))-1,1)),"",INDEX(Longboard!$A$2:$D$603,SMALL(IF(Longboard!$C$2:$C$603=Data!$A$13,ROW(Longboard!$A$2:$A$603)),ROW(29:29))-1,1))</f>
        <v/>
      </c>
      <c r="B32" s="113" t="str">
        <f t="array" ref="B32">IF(ISERROR(INDEX(Longboard!$A$2:$D$603,SMALL(IF(Longboard!$C$2:$C$603=Data!$A$13,ROW(Longboard!$A$2:$A$603)),ROW(29:29))-1,2)),"",INDEX(Longboard!$A$2:$D$603,SMALL(IF(Longboard!$C$2:$C$603=Data!$A$13,ROW(Longboard!$A$2:$A$603)),ROW(29:29))-1,2))</f>
        <v/>
      </c>
      <c r="C32" s="137" t="str">
        <f t="array" ref="C32">IF(ISERROR(INDEX(Longboard!$A$2:$I$603,SMALL(IF(Longboard!$C$2:$I$603=Data!$A$13,ROW(Longboard!$H$2:$H$603)),ROW(29:29))-1,8)),"",INDEX(Longboard!$A$2:$I$603,SMALL(IF(Longboard!$C$2:$I$603=Data!$A$13,ROW(Longboard!$H$2:$H$603)),ROW(29:29))-1,8))</f>
        <v/>
      </c>
      <c r="D32" s="137" t="str">
        <f t="array" ref="D32">IF(ISERROR(INDEX(Longboard!$A$2:$I$603,SMALL(IF(Longboard!$C$2:$I$603=Data!$A$13,ROW(Longboard!$I$2:$I$603)),ROW(29:29))-1,9)),"",INDEX(Longboard!$A$2:$I$603,SMALL(IF(Longboard!$C$2:$I$603=Data!$A$13,ROW(Longboard!$I$2:$I$603)),ROW(29:29))-1,9))</f>
        <v/>
      </c>
      <c r="E32" s="137"/>
      <c r="F32" s="138" t="str">
        <f>IF(ISERROR(VLOOKUP(B32,'BLM Fires'!$B$4:$G$199,7,FALSE)),"",VLOOKUP(B32,'BLM Fires'!$B$4:$G$199,7,FALSE))</f>
        <v/>
      </c>
    </row>
  </sheetData>
  <mergeCells count="1">
    <mergeCell ref="A1:D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00"/>
  </sheetPr>
  <dimension ref="A1:N207"/>
  <sheetViews>
    <sheetView zoomScaleNormal="100" workbookViewId="0">
      <selection activeCell="A5" sqref="A5"/>
    </sheetView>
  </sheetViews>
  <sheetFormatPr defaultColWidth="15.7109375" defaultRowHeight="20.100000000000001" customHeight="1"/>
  <cols>
    <col min="1" max="16384" width="15.7109375" style="121"/>
  </cols>
  <sheetData>
    <row r="1" spans="1:14" ht="20.100000000000001" customHeight="1">
      <c r="A1" s="199" t="s">
        <v>747</v>
      </c>
      <c r="B1" s="199"/>
      <c r="C1" s="199"/>
      <c r="D1" s="199"/>
      <c r="E1" s="186"/>
      <c r="F1" s="186"/>
    </row>
    <row r="2" spans="1:14" ht="20.100000000000001" customHeight="1">
      <c r="A2" s="122"/>
      <c r="B2" s="122"/>
      <c r="C2" s="122"/>
      <c r="D2" s="122"/>
    </row>
    <row r="3" spans="1:14" ht="20.100000000000001" customHeight="1">
      <c r="A3" s="112" t="s">
        <v>725</v>
      </c>
      <c r="B3" s="112" t="s">
        <v>726</v>
      </c>
      <c r="C3" s="112" t="s">
        <v>727</v>
      </c>
      <c r="D3" s="112" t="s">
        <v>728</v>
      </c>
      <c r="E3" s="112" t="s">
        <v>17</v>
      </c>
      <c r="F3" s="112" t="s">
        <v>729</v>
      </c>
      <c r="G3" s="117" t="s">
        <v>730</v>
      </c>
      <c r="H3" s="117" t="s">
        <v>731</v>
      </c>
      <c r="I3" s="117" t="s">
        <v>735</v>
      </c>
      <c r="J3" s="117" t="s">
        <v>733</v>
      </c>
      <c r="K3" s="117" t="s">
        <v>734</v>
      </c>
      <c r="L3" s="117" t="s">
        <v>20</v>
      </c>
      <c r="M3" s="117" t="s">
        <v>21</v>
      </c>
      <c r="N3" s="117" t="s">
        <v>672</v>
      </c>
    </row>
    <row r="4" spans="1:14" ht="20.100000000000001" customHeight="1">
      <c r="A4" s="113" cm="1">
        <f t="array" ref="A4:F21">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_xlpm.data,_xlfn._xlws.FILTER(_xlfn.HSTACK(_xlpm.wildcad,_xlpm.fireName,_xlpm.humanAc,_xlpm.lightningAc,_xlpm.undeterminedAc,_xlpm.iqcs),UPPER(TRIM(_xlpm.district))="FTR"),
    IFERROR(_xlfn._xlws.SORT(_xlpm.data,1,1),"")
)</f>
        <v>134</v>
      </c>
      <c r="B4" s="114" t="str">
        <v>North Green</v>
      </c>
      <c r="C4" s="115">
        <v>0</v>
      </c>
      <c r="D4" s="115">
        <v>0.1</v>
      </c>
      <c r="E4" s="115">
        <v>0</v>
      </c>
      <c r="F4" s="116">
        <v>0</v>
      </c>
      <c r="G4" s="118">
        <f>COUNTIF(C4:C199,"&gt;0")</f>
        <v>2</v>
      </c>
      <c r="H4" s="119">
        <f>COUNTIF(D4:D199,"&gt;0")</f>
        <v>12</v>
      </c>
      <c r="I4" s="119">
        <f>COUNTIF(E4:E199,"&gt;0")</f>
        <v>4</v>
      </c>
      <c r="J4" s="120">
        <f>SUM(C4:C199)</f>
        <v>1228.25</v>
      </c>
      <c r="K4" s="120">
        <f>SUM(D4:D199)</f>
        <v>1.6000000000000005</v>
      </c>
      <c r="L4" s="120">
        <f>SUM(E4:E199)</f>
        <v>1.6</v>
      </c>
      <c r="M4" s="120">
        <f>SUM(J4:K4)</f>
        <v>1229.8499999999999</v>
      </c>
      <c r="N4" s="119">
        <f>SUM(G4,H4)</f>
        <v>14</v>
      </c>
    </row>
    <row r="5" spans="1:14" ht="20.100000000000001" customHeight="1">
      <c r="A5" s="113">
        <v>145</v>
      </c>
      <c r="B5" s="114" t="str">
        <v>Creed</v>
      </c>
      <c r="C5" s="115">
        <v>0</v>
      </c>
      <c r="D5" s="115">
        <v>0.1</v>
      </c>
      <c r="E5" s="115">
        <v>0</v>
      </c>
      <c r="F5" s="116">
        <v>0</v>
      </c>
    </row>
    <row r="6" spans="1:14" ht="20.100000000000001" customHeight="1">
      <c r="A6" s="113">
        <v>146</v>
      </c>
      <c r="B6" s="114" t="str">
        <v>Stephen Butte</v>
      </c>
      <c r="C6" s="115">
        <v>0</v>
      </c>
      <c r="D6" s="115">
        <v>0.1</v>
      </c>
      <c r="E6" s="115">
        <v>0</v>
      </c>
      <c r="F6" s="116">
        <v>0</v>
      </c>
    </row>
    <row r="7" spans="1:14" ht="20.100000000000001" customHeight="1">
      <c r="A7" s="113">
        <v>156</v>
      </c>
      <c r="B7" s="114" t="str">
        <v>Crow Butte</v>
      </c>
      <c r="C7" s="115">
        <v>0</v>
      </c>
      <c r="D7" s="115">
        <v>0.1</v>
      </c>
      <c r="E7" s="115">
        <v>0</v>
      </c>
      <c r="F7" s="116">
        <v>0</v>
      </c>
      <c r="J7" s="143"/>
    </row>
    <row r="8" spans="1:14" ht="20.100000000000001" customHeight="1">
      <c r="A8" s="113">
        <v>159</v>
      </c>
      <c r="B8" s="114" t="str">
        <v>Dry</v>
      </c>
      <c r="C8" s="115">
        <v>0</v>
      </c>
      <c r="D8" s="115">
        <v>0.5</v>
      </c>
      <c r="E8" s="115">
        <v>0</v>
      </c>
      <c r="F8" s="116">
        <v>0</v>
      </c>
    </row>
    <row r="9" spans="1:14" ht="20.100000000000001" customHeight="1">
      <c r="A9" s="113">
        <v>203</v>
      </c>
      <c r="B9" s="114" t="str">
        <v>Oil Dry</v>
      </c>
      <c r="C9" s="115">
        <v>0</v>
      </c>
      <c r="D9" s="115">
        <v>0</v>
      </c>
      <c r="E9" s="115">
        <v>0.25</v>
      </c>
      <c r="F9" s="116">
        <v>0</v>
      </c>
    </row>
    <row r="10" spans="1:14" ht="20.100000000000001" customHeight="1">
      <c r="A10" s="113">
        <v>208</v>
      </c>
      <c r="B10" s="114" t="str">
        <v>Bunchgrass</v>
      </c>
      <c r="C10" s="115">
        <v>0</v>
      </c>
      <c r="D10" s="115">
        <v>0</v>
      </c>
      <c r="E10" s="115">
        <v>0.25</v>
      </c>
      <c r="F10" s="116">
        <v>0</v>
      </c>
    </row>
    <row r="11" spans="1:14" ht="20.100000000000001" customHeight="1">
      <c r="A11" s="113">
        <v>218</v>
      </c>
      <c r="B11" s="114" t="str">
        <v>Bowman</v>
      </c>
      <c r="C11" s="115">
        <v>0</v>
      </c>
      <c r="D11" s="115">
        <v>0.1</v>
      </c>
      <c r="E11" s="115">
        <v>0</v>
      </c>
      <c r="F11" s="116">
        <v>0</v>
      </c>
    </row>
    <row r="12" spans="1:14" ht="20.100000000000001" customHeight="1">
      <c r="A12" s="113">
        <v>229</v>
      </c>
      <c r="B12" s="114" t="str">
        <v>Brimwell</v>
      </c>
      <c r="C12" s="115">
        <v>0.25</v>
      </c>
      <c r="D12" s="115">
        <v>0</v>
      </c>
      <c r="E12" s="115">
        <v>0</v>
      </c>
      <c r="F12" s="116">
        <v>0</v>
      </c>
    </row>
    <row r="13" spans="1:14" ht="20.100000000000001" customHeight="1">
      <c r="A13" s="113">
        <v>239</v>
      </c>
      <c r="B13" s="114" t="str">
        <v>Fredericks Butte</v>
      </c>
      <c r="C13" s="115">
        <v>0</v>
      </c>
      <c r="D13" s="115">
        <v>0</v>
      </c>
      <c r="E13" s="115">
        <v>0.1</v>
      </c>
      <c r="F13" s="116">
        <v>0</v>
      </c>
    </row>
    <row r="14" spans="1:14" ht="20.100000000000001" customHeight="1">
      <c r="A14" s="113">
        <v>244</v>
      </c>
      <c r="B14" s="114" t="str">
        <v>Table</v>
      </c>
      <c r="C14" s="115">
        <v>0</v>
      </c>
      <c r="D14" s="115">
        <v>0.1</v>
      </c>
      <c r="E14" s="115">
        <v>0</v>
      </c>
      <c r="F14" s="116">
        <v>0</v>
      </c>
    </row>
    <row r="15" spans="1:14" ht="20.100000000000001" customHeight="1">
      <c r="A15" s="113">
        <v>246</v>
      </c>
      <c r="B15" s="114" t="str">
        <v>Sink</v>
      </c>
      <c r="C15" s="115">
        <v>0</v>
      </c>
      <c r="D15" s="115">
        <v>0</v>
      </c>
      <c r="E15" s="115">
        <v>1</v>
      </c>
      <c r="F15" s="116">
        <v>0</v>
      </c>
    </row>
    <row r="16" spans="1:14" ht="20.100000000000001" customHeight="1">
      <c r="A16" s="113">
        <v>264</v>
      </c>
      <c r="B16" s="114" t="str">
        <v>Bull</v>
      </c>
      <c r="C16" s="115">
        <v>0</v>
      </c>
      <c r="D16" s="115">
        <v>0.1</v>
      </c>
      <c r="E16" s="115">
        <v>0</v>
      </c>
      <c r="F16" s="116">
        <v>0</v>
      </c>
    </row>
    <row r="17" spans="1:6" ht="20.100000000000001" customHeight="1">
      <c r="A17" s="113">
        <v>298</v>
      </c>
      <c r="B17" s="114" t="str">
        <v>Green Mountain</v>
      </c>
      <c r="C17" s="115">
        <v>0</v>
      </c>
      <c r="D17" s="115">
        <v>0.1</v>
      </c>
      <c r="E17" s="115">
        <v>0</v>
      </c>
      <c r="F17" s="116">
        <v>0</v>
      </c>
    </row>
    <row r="18" spans="1:6" ht="20.100000000000001" customHeight="1">
      <c r="A18" s="113">
        <v>299</v>
      </c>
      <c r="B18" s="114" t="str">
        <v>Rock</v>
      </c>
      <c r="C18" s="115">
        <v>0</v>
      </c>
      <c r="D18" s="115">
        <v>0.1</v>
      </c>
      <c r="E18" s="115">
        <v>0</v>
      </c>
      <c r="F18" s="116">
        <v>0</v>
      </c>
    </row>
    <row r="19" spans="1:6" ht="20.100000000000001" customHeight="1">
      <c r="A19" s="113">
        <v>300</v>
      </c>
      <c r="B19" s="114" t="str">
        <v>Little Junie</v>
      </c>
      <c r="C19" s="115">
        <v>0</v>
      </c>
      <c r="D19" s="115">
        <v>0.1</v>
      </c>
      <c r="E19" s="115">
        <v>0</v>
      </c>
      <c r="F19" s="116">
        <v>0</v>
      </c>
    </row>
    <row r="20" spans="1:6" ht="20.100000000000001" customHeight="1">
      <c r="A20" s="113">
        <v>303</v>
      </c>
      <c r="B20" s="114" t="str">
        <v>Farm</v>
      </c>
      <c r="C20" s="115">
        <v>0</v>
      </c>
      <c r="D20" s="115">
        <v>0.1</v>
      </c>
      <c r="E20" s="115">
        <v>0</v>
      </c>
      <c r="F20" s="116">
        <v>0</v>
      </c>
    </row>
    <row r="21" spans="1:6" ht="20.100000000000001" customHeight="1">
      <c r="A21" s="113">
        <v>313</v>
      </c>
      <c r="B21" s="114" t="str">
        <v>Picture Rock</v>
      </c>
      <c r="C21" s="115">
        <v>1228</v>
      </c>
      <c r="D21" s="115">
        <v>0</v>
      </c>
      <c r="E21" s="115">
        <v>0</v>
      </c>
      <c r="F21" s="116">
        <v>0</v>
      </c>
    </row>
    <row r="22" spans="1:6" ht="20.100000000000001" customHeight="1">
      <c r="A22" s="113"/>
      <c r="B22" s="114"/>
      <c r="C22" s="115"/>
      <c r="D22" s="115"/>
      <c r="E22" s="115"/>
      <c r="F22" s="116"/>
    </row>
    <row r="23" spans="1:6" ht="20.100000000000001" customHeight="1">
      <c r="A23" s="113"/>
      <c r="B23" s="114"/>
      <c r="C23" s="115"/>
      <c r="D23" s="115"/>
      <c r="E23" s="115"/>
      <c r="F23" s="116"/>
    </row>
    <row r="24" spans="1:6" ht="20.100000000000001" customHeight="1">
      <c r="A24" s="113"/>
      <c r="B24" s="114"/>
      <c r="C24" s="115"/>
      <c r="D24" s="115"/>
      <c r="E24" s="115"/>
      <c r="F24" s="116"/>
    </row>
    <row r="25" spans="1:6" ht="20.100000000000001" customHeight="1">
      <c r="A25" s="113"/>
      <c r="B25" s="114"/>
      <c r="C25" s="115"/>
      <c r="D25" s="115"/>
      <c r="E25" s="115"/>
      <c r="F25" s="116"/>
    </row>
    <row r="26" spans="1:6" ht="20.100000000000001" customHeight="1">
      <c r="A26" s="113"/>
      <c r="B26" s="114"/>
      <c r="C26" s="115"/>
      <c r="D26" s="115"/>
      <c r="E26" s="115"/>
      <c r="F26" s="116"/>
    </row>
    <row r="27" spans="1:6" ht="20.100000000000001" customHeight="1">
      <c r="A27" s="113"/>
      <c r="B27" s="114"/>
      <c r="C27" s="115"/>
      <c r="D27" s="115"/>
      <c r="E27" s="115"/>
      <c r="F27" s="116"/>
    </row>
    <row r="28" spans="1:6" ht="20.100000000000001" customHeight="1">
      <c r="A28" s="113"/>
      <c r="B28" s="114"/>
      <c r="C28" s="115"/>
      <c r="D28" s="115"/>
      <c r="E28" s="115"/>
      <c r="F28" s="116"/>
    </row>
    <row r="29" spans="1:6" ht="20.100000000000001" customHeight="1">
      <c r="A29" s="113"/>
      <c r="B29" s="114"/>
      <c r="C29" s="115"/>
      <c r="D29" s="115"/>
      <c r="E29" s="115"/>
      <c r="F29" s="116"/>
    </row>
    <row r="30" spans="1:6" ht="20.100000000000001" customHeight="1">
      <c r="A30" s="113"/>
      <c r="B30" s="114"/>
      <c r="C30" s="115"/>
      <c r="D30" s="115"/>
      <c r="E30" s="115"/>
      <c r="F30" s="116"/>
    </row>
    <row r="31" spans="1:6" ht="20.100000000000001" customHeight="1">
      <c r="A31" s="113"/>
      <c r="B31" s="114"/>
      <c r="C31" s="115"/>
      <c r="D31" s="115"/>
      <c r="E31" s="115"/>
      <c r="F31" s="116"/>
    </row>
    <row r="32" spans="1:6" ht="20.100000000000001" customHeight="1">
      <c r="A32" s="113"/>
      <c r="B32" s="114"/>
      <c r="C32" s="115"/>
      <c r="D32" s="115"/>
      <c r="E32" s="115"/>
      <c r="F32" s="116"/>
    </row>
    <row r="33" spans="1:6" ht="20.100000000000001" customHeight="1">
      <c r="A33" s="113"/>
      <c r="B33" s="114"/>
      <c r="C33" s="115"/>
      <c r="D33" s="115"/>
      <c r="E33" s="115"/>
      <c r="F33" s="116"/>
    </row>
    <row r="34" spans="1:6" ht="20.100000000000001" customHeight="1">
      <c r="A34" s="113"/>
      <c r="B34" s="114"/>
      <c r="C34" s="115"/>
      <c r="D34" s="115"/>
      <c r="E34" s="115"/>
      <c r="F34" s="116"/>
    </row>
    <row r="35" spans="1:6" ht="20.100000000000001" customHeight="1">
      <c r="A35" s="113"/>
      <c r="B35" s="114"/>
      <c r="C35" s="115"/>
      <c r="D35" s="115"/>
      <c r="E35" s="115"/>
      <c r="F35" s="116"/>
    </row>
    <row r="36" spans="1:6" ht="20.100000000000001" customHeight="1">
      <c r="A36" s="113"/>
      <c r="B36" s="114"/>
      <c r="C36" s="115"/>
      <c r="D36" s="115"/>
      <c r="E36" s="115"/>
      <c r="F36" s="116"/>
    </row>
    <row r="37" spans="1:6" ht="20.100000000000001" customHeight="1">
      <c r="A37" s="113"/>
      <c r="B37" s="114"/>
      <c r="C37" s="115"/>
      <c r="D37" s="115"/>
      <c r="E37" s="115"/>
      <c r="F37" s="116"/>
    </row>
    <row r="38" spans="1:6" ht="20.100000000000001" customHeight="1">
      <c r="A38" s="113"/>
      <c r="B38" s="114"/>
      <c r="C38" s="115"/>
      <c r="D38" s="115"/>
      <c r="E38" s="115"/>
      <c r="F38" s="116"/>
    </row>
    <row r="39" spans="1:6" ht="20.100000000000001" customHeight="1">
      <c r="A39" s="113"/>
      <c r="B39" s="114"/>
      <c r="C39" s="115"/>
      <c r="D39" s="115"/>
      <c r="E39" s="115"/>
      <c r="F39" s="116"/>
    </row>
    <row r="40" spans="1:6" ht="20.100000000000001" customHeight="1">
      <c r="A40" s="113"/>
      <c r="B40" s="114"/>
      <c r="C40" s="115"/>
      <c r="D40" s="115"/>
      <c r="E40" s="115"/>
      <c r="F40" s="116"/>
    </row>
    <row r="41" spans="1:6" ht="20.100000000000001" customHeight="1">
      <c r="A41" s="113"/>
      <c r="B41" s="114"/>
      <c r="C41" s="115"/>
      <c r="D41" s="115"/>
      <c r="E41" s="115"/>
      <c r="F41" s="116"/>
    </row>
    <row r="42" spans="1:6" ht="20.100000000000001" customHeight="1">
      <c r="A42" s="113"/>
      <c r="B42" s="114"/>
      <c r="C42" s="115"/>
      <c r="D42" s="115"/>
      <c r="E42" s="115"/>
      <c r="F42" s="116"/>
    </row>
    <row r="43" spans="1:6" ht="20.100000000000001" customHeight="1">
      <c r="A43" s="113"/>
      <c r="B43" s="114"/>
      <c r="C43" s="115"/>
      <c r="D43" s="115"/>
      <c r="E43" s="115"/>
      <c r="F43" s="116"/>
    </row>
    <row r="44" spans="1:6" ht="20.100000000000001" customHeight="1">
      <c r="A44" s="113"/>
      <c r="B44" s="114"/>
      <c r="C44" s="115"/>
      <c r="D44" s="115"/>
      <c r="E44" s="115"/>
      <c r="F44" s="114"/>
    </row>
    <row r="45" spans="1:6" ht="20.100000000000001" customHeight="1">
      <c r="A45" s="113"/>
      <c r="B45" s="114"/>
      <c r="C45" s="115"/>
      <c r="D45" s="115"/>
      <c r="E45" s="115"/>
      <c r="F45" s="114"/>
    </row>
    <row r="46" spans="1:6" ht="20.100000000000001" customHeight="1">
      <c r="A46" s="113"/>
      <c r="B46" s="114"/>
      <c r="C46" s="115"/>
      <c r="D46" s="115"/>
      <c r="E46" s="115"/>
      <c r="F46" s="114"/>
    </row>
    <row r="47" spans="1:6" ht="20.100000000000001" customHeight="1">
      <c r="A47" s="113"/>
      <c r="B47" s="114"/>
      <c r="C47" s="115"/>
      <c r="D47" s="115"/>
      <c r="E47" s="115"/>
      <c r="F47" s="114"/>
    </row>
    <row r="48" spans="1:6" ht="20.100000000000001" customHeight="1">
      <c r="A48" s="113"/>
      <c r="B48" s="114"/>
      <c r="C48" s="115"/>
      <c r="D48" s="115"/>
      <c r="E48" s="115"/>
      <c r="F48" s="114"/>
    </row>
    <row r="49" spans="1:6" ht="20.100000000000001" customHeight="1">
      <c r="A49" s="113"/>
      <c r="B49" s="114"/>
      <c r="C49" s="115"/>
      <c r="D49" s="115"/>
      <c r="E49" s="115"/>
      <c r="F49" s="114"/>
    </row>
    <row r="50" spans="1:6" ht="20.100000000000001" customHeight="1">
      <c r="A50" s="113"/>
      <c r="B50" s="114"/>
      <c r="C50" s="115"/>
      <c r="D50" s="115"/>
      <c r="E50" s="115"/>
      <c r="F50" s="114"/>
    </row>
    <row r="51" spans="1:6" ht="20.100000000000001" customHeight="1">
      <c r="A51" s="113"/>
      <c r="B51" s="114"/>
      <c r="C51" s="115"/>
      <c r="D51" s="115"/>
      <c r="E51" s="115"/>
      <c r="F51" s="114"/>
    </row>
    <row r="52" spans="1:6" ht="20.100000000000001" customHeight="1">
      <c r="A52" s="113"/>
      <c r="B52" s="114"/>
      <c r="C52" s="115"/>
      <c r="D52" s="115"/>
      <c r="E52" s="115"/>
      <c r="F52" s="114"/>
    </row>
    <row r="53" spans="1:6" ht="20.100000000000001" customHeight="1">
      <c r="A53" s="113"/>
      <c r="B53" s="114"/>
      <c r="C53" s="115"/>
      <c r="D53" s="115"/>
      <c r="E53" s="115"/>
      <c r="F53" s="114"/>
    </row>
    <row r="54" spans="1:6" ht="20.100000000000001" customHeight="1">
      <c r="A54" s="113"/>
      <c r="B54" s="114"/>
      <c r="C54" s="115"/>
      <c r="D54" s="115"/>
      <c r="E54" s="115"/>
      <c r="F54" s="114"/>
    </row>
    <row r="55" spans="1:6" ht="20.100000000000001" customHeight="1">
      <c r="A55" s="113"/>
      <c r="B55" s="114"/>
      <c r="C55" s="115"/>
      <c r="D55" s="115"/>
      <c r="E55" s="115"/>
      <c r="F55" s="114"/>
    </row>
    <row r="56" spans="1:6" ht="20.100000000000001" customHeight="1">
      <c r="A56" s="113"/>
      <c r="B56" s="114"/>
      <c r="C56" s="115"/>
      <c r="D56" s="115"/>
      <c r="E56" s="115"/>
      <c r="F56" s="114"/>
    </row>
    <row r="57" spans="1:6" ht="20.100000000000001" customHeight="1">
      <c r="A57" s="113"/>
      <c r="B57" s="114"/>
      <c r="C57" s="115"/>
      <c r="D57" s="115"/>
      <c r="E57" s="115"/>
      <c r="F57" s="114"/>
    </row>
    <row r="58" spans="1:6" ht="20.100000000000001" customHeight="1">
      <c r="A58" s="113"/>
      <c r="B58" s="114"/>
      <c r="C58" s="115"/>
      <c r="D58" s="115"/>
      <c r="E58" s="115"/>
      <c r="F58" s="114"/>
    </row>
    <row r="59" spans="1:6" ht="20.100000000000001" customHeight="1">
      <c r="A59" s="113"/>
      <c r="B59" s="114"/>
      <c r="C59" s="115"/>
      <c r="D59" s="115"/>
      <c r="E59" s="115"/>
      <c r="F59" s="114"/>
    </row>
    <row r="60" spans="1:6" ht="20.100000000000001" customHeight="1">
      <c r="A60" s="113"/>
      <c r="B60" s="114"/>
      <c r="C60" s="115"/>
      <c r="D60" s="115"/>
      <c r="E60" s="115"/>
      <c r="F60" s="114"/>
    </row>
    <row r="61" spans="1:6" ht="20.100000000000001" customHeight="1">
      <c r="A61" s="113"/>
      <c r="B61" s="114"/>
      <c r="C61" s="115"/>
      <c r="D61" s="115"/>
      <c r="E61" s="115"/>
      <c r="F61" s="114"/>
    </row>
    <row r="62" spans="1:6" ht="20.100000000000001" customHeight="1">
      <c r="A62" s="113"/>
      <c r="B62" s="114"/>
      <c r="C62" s="115"/>
      <c r="D62" s="115"/>
      <c r="E62" s="115"/>
      <c r="F62" s="114"/>
    </row>
    <row r="63" spans="1:6" ht="20.100000000000001" customHeight="1">
      <c r="A63" s="113"/>
      <c r="B63" s="114"/>
      <c r="C63" s="115"/>
      <c r="D63" s="115"/>
      <c r="E63" s="115"/>
      <c r="F63" s="114"/>
    </row>
    <row r="64" spans="1:6" ht="20.100000000000001" customHeight="1">
      <c r="A64" s="113"/>
      <c r="B64" s="114"/>
      <c r="C64" s="115"/>
      <c r="D64" s="115"/>
      <c r="E64" s="115"/>
      <c r="F64" s="114"/>
    </row>
    <row r="65" spans="1:6" ht="20.100000000000001" customHeight="1">
      <c r="A65" s="113"/>
      <c r="B65" s="114"/>
      <c r="C65" s="115"/>
      <c r="D65" s="115"/>
      <c r="E65" s="115"/>
      <c r="F65" s="114"/>
    </row>
    <row r="66" spans="1:6" ht="20.100000000000001" customHeight="1">
      <c r="A66" s="113"/>
      <c r="B66" s="114"/>
      <c r="C66" s="115"/>
      <c r="D66" s="115"/>
      <c r="E66" s="115"/>
      <c r="F66" s="114"/>
    </row>
    <row r="67" spans="1:6" ht="20.100000000000001" customHeight="1">
      <c r="A67" s="113"/>
      <c r="B67" s="114"/>
      <c r="C67" s="115"/>
      <c r="D67" s="115"/>
      <c r="E67" s="115"/>
      <c r="F67" s="114"/>
    </row>
    <row r="68" spans="1:6" ht="20.100000000000001" customHeight="1">
      <c r="A68" s="113"/>
      <c r="B68" s="114"/>
      <c r="C68" s="115"/>
      <c r="D68" s="115"/>
      <c r="E68" s="115"/>
      <c r="F68" s="114"/>
    </row>
    <row r="69" spans="1:6" ht="20.100000000000001" customHeight="1">
      <c r="A69" s="113"/>
      <c r="B69" s="114"/>
      <c r="C69" s="115"/>
      <c r="D69" s="115"/>
      <c r="E69" s="115"/>
      <c r="F69" s="114"/>
    </row>
    <row r="70" spans="1:6" ht="20.100000000000001" customHeight="1">
      <c r="A70" s="113"/>
      <c r="B70" s="114"/>
      <c r="C70" s="115"/>
      <c r="D70" s="115"/>
      <c r="E70" s="115"/>
      <c r="F70" s="114"/>
    </row>
    <row r="71" spans="1:6" ht="20.100000000000001" customHeight="1">
      <c r="A71" s="113"/>
      <c r="B71" s="114"/>
      <c r="C71" s="115"/>
      <c r="D71" s="115"/>
      <c r="E71" s="115"/>
      <c r="F71" s="114"/>
    </row>
    <row r="72" spans="1:6" ht="20.100000000000001" customHeight="1">
      <c r="A72" s="113"/>
      <c r="B72" s="114"/>
      <c r="C72" s="115"/>
      <c r="D72" s="115"/>
      <c r="E72" s="115"/>
      <c r="F72" s="114"/>
    </row>
    <row r="73" spans="1:6" ht="20.100000000000001" customHeight="1">
      <c r="A73" s="113"/>
      <c r="B73" s="114"/>
      <c r="C73" s="115"/>
      <c r="D73" s="115"/>
      <c r="E73" s="115"/>
      <c r="F73" s="114"/>
    </row>
    <row r="74" spans="1:6" ht="20.100000000000001" customHeight="1">
      <c r="A74" s="113"/>
      <c r="B74" s="114"/>
      <c r="C74" s="115"/>
      <c r="D74" s="115"/>
      <c r="E74" s="115"/>
      <c r="F74" s="114"/>
    </row>
    <row r="75" spans="1:6" ht="20.100000000000001" customHeight="1">
      <c r="A75" s="113"/>
      <c r="B75" s="114"/>
      <c r="C75" s="115"/>
      <c r="D75" s="115"/>
      <c r="E75" s="115"/>
      <c r="F75" s="114"/>
    </row>
    <row r="76" spans="1:6" ht="20.100000000000001" customHeight="1">
      <c r="A76" s="113"/>
      <c r="B76" s="114"/>
      <c r="C76" s="115"/>
      <c r="D76" s="115"/>
      <c r="E76" s="115"/>
      <c r="F76" s="114"/>
    </row>
    <row r="77" spans="1:6" ht="20.100000000000001" customHeight="1">
      <c r="A77" s="113"/>
      <c r="B77" s="114"/>
      <c r="C77" s="115"/>
      <c r="D77" s="115"/>
      <c r="E77" s="115"/>
      <c r="F77" s="114"/>
    </row>
    <row r="78" spans="1:6" ht="20.100000000000001" customHeight="1">
      <c r="A78" s="113"/>
      <c r="B78" s="114"/>
      <c r="C78" s="115"/>
      <c r="D78" s="115"/>
      <c r="E78" s="115"/>
      <c r="F78" s="114"/>
    </row>
    <row r="79" spans="1:6" ht="20.100000000000001" customHeight="1">
      <c r="A79" s="113"/>
      <c r="B79" s="114"/>
      <c r="C79" s="115"/>
      <c r="D79" s="115"/>
      <c r="E79" s="115"/>
      <c r="F79" s="114"/>
    </row>
    <row r="80" spans="1:6" ht="20.100000000000001" customHeight="1">
      <c r="A80" s="113"/>
      <c r="B80" s="114"/>
      <c r="C80" s="115"/>
      <c r="D80" s="115"/>
      <c r="E80" s="115"/>
      <c r="F80" s="114"/>
    </row>
    <row r="81" spans="1:6" ht="20.100000000000001" customHeight="1">
      <c r="A81" s="113"/>
      <c r="B81" s="114"/>
      <c r="C81" s="115"/>
      <c r="D81" s="115"/>
      <c r="E81" s="115"/>
      <c r="F81" s="114"/>
    </row>
    <row r="82" spans="1:6" ht="20.100000000000001" customHeight="1">
      <c r="A82" s="113"/>
      <c r="B82" s="114"/>
      <c r="C82" s="115"/>
      <c r="D82" s="115"/>
      <c r="E82" s="115"/>
      <c r="F82" s="114"/>
    </row>
    <row r="83" spans="1:6" ht="20.100000000000001" customHeight="1">
      <c r="A83" s="113"/>
      <c r="B83" s="114"/>
      <c r="C83" s="115"/>
      <c r="D83" s="115"/>
      <c r="E83" s="115"/>
      <c r="F83" s="114"/>
    </row>
    <row r="84" spans="1:6" ht="20.100000000000001" customHeight="1">
      <c r="A84" s="113"/>
      <c r="B84" s="114"/>
      <c r="C84" s="115"/>
      <c r="D84" s="115"/>
      <c r="E84" s="115"/>
      <c r="F84" s="114"/>
    </row>
    <row r="85" spans="1:6" ht="20.100000000000001" customHeight="1">
      <c r="A85" s="113"/>
      <c r="B85" s="114"/>
      <c r="C85" s="115"/>
      <c r="D85" s="115"/>
      <c r="E85" s="115"/>
      <c r="F85" s="114"/>
    </row>
    <row r="86" spans="1:6" ht="20.100000000000001" customHeight="1">
      <c r="A86" s="113"/>
      <c r="B86" s="114"/>
      <c r="C86" s="115"/>
      <c r="D86" s="115"/>
      <c r="E86" s="115"/>
      <c r="F86" s="114"/>
    </row>
    <row r="87" spans="1:6" ht="20.100000000000001" customHeight="1">
      <c r="A87" s="113"/>
      <c r="B87" s="114"/>
      <c r="C87" s="115"/>
      <c r="D87" s="115"/>
      <c r="E87" s="115"/>
      <c r="F87" s="114"/>
    </row>
    <row r="88" spans="1:6" ht="20.100000000000001" customHeight="1">
      <c r="A88" s="113"/>
      <c r="B88" s="114"/>
      <c r="C88" s="115"/>
      <c r="D88" s="115"/>
      <c r="E88" s="115"/>
      <c r="F88" s="114"/>
    </row>
    <row r="89" spans="1:6" ht="20.100000000000001" customHeight="1">
      <c r="A89" s="113"/>
      <c r="B89" s="114"/>
      <c r="C89" s="115"/>
      <c r="D89" s="115"/>
      <c r="E89" s="115"/>
      <c r="F89" s="114"/>
    </row>
    <row r="90" spans="1:6" ht="20.100000000000001" customHeight="1">
      <c r="A90" s="113"/>
      <c r="B90" s="114"/>
      <c r="C90" s="115"/>
      <c r="D90" s="115"/>
      <c r="E90" s="115"/>
      <c r="F90" s="114"/>
    </row>
    <row r="91" spans="1:6" ht="20.100000000000001" customHeight="1">
      <c r="A91" s="113"/>
      <c r="B91" s="114"/>
      <c r="C91" s="115"/>
      <c r="D91" s="115"/>
      <c r="E91" s="115"/>
      <c r="F91" s="114"/>
    </row>
    <row r="92" spans="1:6" ht="20.100000000000001" customHeight="1">
      <c r="A92" s="113"/>
      <c r="B92" s="114"/>
      <c r="C92" s="115"/>
      <c r="D92" s="115"/>
      <c r="E92" s="115"/>
      <c r="F92" s="114"/>
    </row>
    <row r="93" spans="1:6" ht="20.100000000000001" customHeight="1">
      <c r="A93" s="113"/>
      <c r="B93" s="114"/>
      <c r="C93" s="115"/>
      <c r="D93" s="115"/>
      <c r="E93" s="115"/>
      <c r="F93" s="114"/>
    </row>
    <row r="94" spans="1:6" ht="20.100000000000001" customHeight="1">
      <c r="A94" s="113"/>
      <c r="B94" s="114"/>
      <c r="C94" s="115"/>
      <c r="D94" s="115"/>
      <c r="E94" s="115"/>
      <c r="F94" s="114"/>
    </row>
    <row r="95" spans="1:6" ht="20.100000000000001" customHeight="1">
      <c r="A95" s="113"/>
      <c r="B95" s="114"/>
      <c r="C95" s="115"/>
      <c r="D95" s="115"/>
      <c r="E95" s="115"/>
      <c r="F95" s="114"/>
    </row>
    <row r="96" spans="1:6" ht="20.100000000000001" customHeight="1">
      <c r="A96" s="113"/>
      <c r="B96" s="114"/>
      <c r="C96" s="115"/>
      <c r="D96" s="115"/>
      <c r="E96" s="115"/>
      <c r="F96" s="114"/>
    </row>
    <row r="97" spans="1:6" ht="20.100000000000001" customHeight="1">
      <c r="A97" s="113"/>
      <c r="B97" s="114"/>
      <c r="C97" s="115"/>
      <c r="D97" s="115"/>
      <c r="E97" s="115"/>
      <c r="F97" s="114"/>
    </row>
    <row r="98" spans="1:6" ht="20.100000000000001" customHeight="1">
      <c r="A98" s="113"/>
      <c r="B98" s="114"/>
      <c r="C98" s="115"/>
      <c r="D98" s="115"/>
      <c r="E98" s="115"/>
      <c r="F98" s="114"/>
    </row>
    <row r="99" spans="1:6" ht="20.100000000000001" customHeight="1">
      <c r="A99" s="113"/>
      <c r="B99" s="114"/>
      <c r="C99" s="115"/>
      <c r="D99" s="115"/>
      <c r="E99" s="115"/>
      <c r="F99" s="114"/>
    </row>
    <row r="100" spans="1:6" ht="20.100000000000001" customHeight="1">
      <c r="A100" s="113"/>
      <c r="B100" s="114"/>
      <c r="C100" s="115"/>
      <c r="D100" s="115"/>
      <c r="E100" s="115"/>
      <c r="F100" s="114"/>
    </row>
    <row r="101" spans="1:6" ht="20.100000000000001" customHeight="1">
      <c r="A101" s="113"/>
      <c r="B101" s="114"/>
      <c r="C101" s="115"/>
      <c r="D101" s="115"/>
      <c r="E101" s="115"/>
      <c r="F101" s="114"/>
    </row>
    <row r="102" spans="1:6" ht="20.100000000000001" customHeight="1">
      <c r="A102" s="113"/>
      <c r="B102" s="114"/>
      <c r="C102" s="115"/>
      <c r="D102" s="115"/>
      <c r="E102" s="115"/>
      <c r="F102" s="114"/>
    </row>
    <row r="103" spans="1:6" ht="20.100000000000001" customHeight="1">
      <c r="A103" s="113"/>
      <c r="B103" s="114"/>
      <c r="C103" s="115"/>
      <c r="D103" s="115"/>
      <c r="E103" s="115"/>
      <c r="F103" s="114"/>
    </row>
    <row r="104" spans="1:6" ht="20.100000000000001" customHeight="1">
      <c r="A104" s="113"/>
      <c r="B104" s="114"/>
      <c r="C104" s="115"/>
      <c r="D104" s="115"/>
      <c r="E104" s="115"/>
      <c r="F104" s="114"/>
    </row>
    <row r="105" spans="1:6" ht="20.100000000000001" customHeight="1">
      <c r="A105" s="113"/>
      <c r="B105" s="114"/>
      <c r="C105" s="115"/>
      <c r="D105" s="115"/>
      <c r="E105" s="115"/>
      <c r="F105" s="114"/>
    </row>
    <row r="106" spans="1:6" ht="20.100000000000001" customHeight="1">
      <c r="A106" s="113"/>
      <c r="B106" s="114"/>
      <c r="C106" s="115"/>
      <c r="D106" s="115"/>
      <c r="E106" s="115"/>
      <c r="F106" s="114"/>
    </row>
    <row r="107" spans="1:6" ht="20.100000000000001" customHeight="1">
      <c r="A107" s="113"/>
      <c r="B107" s="114"/>
      <c r="C107" s="115"/>
      <c r="D107" s="115"/>
      <c r="E107" s="115"/>
      <c r="F107" s="114"/>
    </row>
    <row r="108" spans="1:6" ht="20.100000000000001" customHeight="1">
      <c r="A108" s="113"/>
      <c r="B108" s="114"/>
      <c r="C108" s="115"/>
      <c r="D108" s="115"/>
      <c r="E108" s="115"/>
      <c r="F108" s="114"/>
    </row>
    <row r="109" spans="1:6" ht="20.100000000000001" customHeight="1">
      <c r="A109" s="113"/>
      <c r="B109" s="114"/>
      <c r="C109" s="115"/>
      <c r="D109" s="115"/>
      <c r="E109" s="115"/>
      <c r="F109" s="114"/>
    </row>
    <row r="110" spans="1:6" ht="20.100000000000001" customHeight="1">
      <c r="A110" s="113"/>
      <c r="B110" s="114"/>
      <c r="C110" s="115"/>
      <c r="D110" s="115"/>
      <c r="E110" s="115"/>
      <c r="F110" s="114"/>
    </row>
    <row r="111" spans="1:6" ht="20.100000000000001" customHeight="1">
      <c r="A111" s="113"/>
      <c r="B111" s="114"/>
      <c r="C111" s="115"/>
      <c r="D111" s="115"/>
      <c r="E111" s="115"/>
      <c r="F111" s="114"/>
    </row>
    <row r="112" spans="1:6" ht="20.100000000000001" customHeight="1">
      <c r="A112" s="113"/>
      <c r="B112" s="114"/>
      <c r="C112" s="115"/>
      <c r="D112" s="115"/>
      <c r="E112" s="115"/>
      <c r="F112" s="114"/>
    </row>
    <row r="113" spans="1:6" ht="20.100000000000001" customHeight="1">
      <c r="A113" s="113"/>
      <c r="B113" s="114"/>
      <c r="C113" s="115"/>
      <c r="D113" s="115"/>
      <c r="E113" s="115"/>
      <c r="F113" s="114"/>
    </row>
    <row r="114" spans="1:6" ht="20.100000000000001" customHeight="1">
      <c r="A114" s="113"/>
      <c r="B114" s="114"/>
      <c r="C114" s="115"/>
      <c r="D114" s="115"/>
      <c r="E114" s="115"/>
      <c r="F114" s="114"/>
    </row>
    <row r="115" spans="1:6" ht="20.100000000000001" customHeight="1">
      <c r="A115" s="113"/>
      <c r="B115" s="114"/>
      <c r="C115" s="115"/>
      <c r="D115" s="115"/>
      <c r="E115" s="115"/>
      <c r="F115" s="114"/>
    </row>
    <row r="116" spans="1:6" ht="20.100000000000001" customHeight="1">
      <c r="A116" s="113"/>
      <c r="B116" s="114"/>
      <c r="C116" s="115"/>
      <c r="D116" s="115"/>
      <c r="E116" s="115"/>
      <c r="F116" s="114"/>
    </row>
    <row r="117" spans="1:6" ht="20.100000000000001" customHeight="1">
      <c r="A117" s="113"/>
      <c r="B117" s="114"/>
      <c r="C117" s="115"/>
      <c r="D117" s="115"/>
      <c r="E117" s="115"/>
      <c r="F117" s="114"/>
    </row>
    <row r="118" spans="1:6" ht="20.100000000000001" customHeight="1">
      <c r="A118" s="113"/>
      <c r="B118" s="114"/>
      <c r="C118" s="115"/>
      <c r="D118" s="115"/>
      <c r="E118" s="115"/>
      <c r="F118" s="114"/>
    </row>
    <row r="119" spans="1:6" ht="20.100000000000001" customHeight="1">
      <c r="A119" s="113"/>
      <c r="B119" s="114"/>
      <c r="C119" s="115"/>
      <c r="D119" s="115"/>
      <c r="E119" s="115"/>
      <c r="F119" s="114"/>
    </row>
    <row r="120" spans="1:6" ht="20.100000000000001" customHeight="1">
      <c r="A120" s="113"/>
      <c r="B120" s="114"/>
      <c r="C120" s="115"/>
      <c r="D120" s="115"/>
      <c r="E120" s="115"/>
      <c r="F120" s="114"/>
    </row>
    <row r="121" spans="1:6" ht="20.100000000000001" customHeight="1">
      <c r="A121" s="113"/>
      <c r="B121" s="114"/>
      <c r="C121" s="115"/>
      <c r="D121" s="115"/>
      <c r="E121" s="115"/>
      <c r="F121" s="114"/>
    </row>
    <row r="122" spans="1:6" ht="20.100000000000001" customHeight="1">
      <c r="A122" s="113"/>
      <c r="B122" s="114"/>
      <c r="C122" s="115"/>
      <c r="D122" s="115"/>
      <c r="E122" s="115"/>
      <c r="F122" s="114"/>
    </row>
    <row r="123" spans="1:6" ht="20.100000000000001" customHeight="1">
      <c r="A123" s="113"/>
      <c r="B123" s="114"/>
      <c r="C123" s="115"/>
      <c r="D123" s="115"/>
      <c r="E123" s="115"/>
      <c r="F123" s="114"/>
    </row>
    <row r="124" spans="1:6" ht="20.100000000000001" customHeight="1">
      <c r="A124" s="113"/>
      <c r="B124" s="114"/>
      <c r="C124" s="115"/>
      <c r="D124" s="115"/>
      <c r="E124" s="115"/>
      <c r="F124" s="114"/>
    </row>
    <row r="125" spans="1:6" ht="20.100000000000001" customHeight="1">
      <c r="A125" s="113"/>
      <c r="B125" s="114"/>
      <c r="C125" s="115"/>
      <c r="D125" s="115"/>
      <c r="E125" s="115"/>
      <c r="F125" s="114"/>
    </row>
    <row r="126" spans="1:6" ht="20.100000000000001" customHeight="1">
      <c r="A126" s="113"/>
      <c r="B126" s="114"/>
      <c r="C126" s="115"/>
      <c r="D126" s="115"/>
      <c r="E126" s="115"/>
      <c r="F126" s="114"/>
    </row>
    <row r="127" spans="1:6" ht="20.100000000000001" customHeight="1">
      <c r="A127" s="113"/>
      <c r="B127" s="114"/>
      <c r="C127" s="115"/>
      <c r="D127" s="115"/>
      <c r="E127" s="115"/>
      <c r="F127" s="114"/>
    </row>
    <row r="128" spans="1:6" ht="20.100000000000001" customHeight="1">
      <c r="A128" s="113"/>
      <c r="B128" s="114"/>
      <c r="C128" s="115"/>
      <c r="D128" s="115"/>
      <c r="E128" s="115"/>
      <c r="F128" s="114"/>
    </row>
    <row r="129" spans="1:6" ht="20.100000000000001" customHeight="1">
      <c r="A129" s="113"/>
      <c r="B129" s="114"/>
      <c r="C129" s="115"/>
      <c r="D129" s="115"/>
      <c r="E129" s="115"/>
      <c r="F129" s="114"/>
    </row>
    <row r="130" spans="1:6" ht="20.100000000000001" customHeight="1">
      <c r="A130" s="113"/>
      <c r="B130" s="114"/>
      <c r="C130" s="115"/>
      <c r="D130" s="115"/>
      <c r="E130" s="115"/>
      <c r="F130" s="114"/>
    </row>
    <row r="131" spans="1:6" ht="20.100000000000001" customHeight="1">
      <c r="A131" s="113"/>
      <c r="B131" s="114"/>
      <c r="C131" s="115"/>
      <c r="D131" s="115"/>
      <c r="E131" s="115"/>
      <c r="F131" s="114"/>
    </row>
    <row r="132" spans="1:6" ht="20.100000000000001" customHeight="1">
      <c r="A132" s="113"/>
      <c r="B132" s="114"/>
      <c r="C132" s="115"/>
      <c r="D132" s="115"/>
      <c r="E132" s="115"/>
      <c r="F132" s="114"/>
    </row>
    <row r="133" spans="1:6" ht="20.100000000000001" customHeight="1">
      <c r="A133" s="113"/>
      <c r="B133" s="114"/>
      <c r="C133" s="115"/>
      <c r="D133" s="115"/>
      <c r="E133" s="115"/>
      <c r="F133" s="114"/>
    </row>
    <row r="134" spans="1:6" ht="20.100000000000001" customHeight="1">
      <c r="A134" s="113"/>
      <c r="B134" s="114"/>
      <c r="C134" s="115"/>
      <c r="D134" s="115"/>
      <c r="E134" s="115"/>
      <c r="F134" s="114"/>
    </row>
    <row r="135" spans="1:6" ht="20.100000000000001" customHeight="1">
      <c r="A135" s="113"/>
      <c r="B135" s="114"/>
      <c r="C135" s="115"/>
      <c r="D135" s="115"/>
      <c r="E135" s="115"/>
      <c r="F135" s="114"/>
    </row>
    <row r="136" spans="1:6" ht="20.100000000000001" customHeight="1">
      <c r="A136" s="113"/>
      <c r="B136" s="114"/>
      <c r="C136" s="115"/>
      <c r="D136" s="115"/>
      <c r="E136" s="115"/>
      <c r="F136" s="114"/>
    </row>
    <row r="137" spans="1:6" ht="20.100000000000001" customHeight="1">
      <c r="A137" s="113"/>
      <c r="B137" s="114"/>
      <c r="C137" s="115"/>
      <c r="D137" s="115"/>
      <c r="E137" s="115"/>
      <c r="F137" s="114"/>
    </row>
    <row r="138" spans="1:6" ht="20.100000000000001" customHeight="1">
      <c r="A138" s="113"/>
      <c r="B138" s="114"/>
      <c r="C138" s="115"/>
      <c r="D138" s="115"/>
      <c r="E138" s="115"/>
      <c r="F138" s="114"/>
    </row>
    <row r="139" spans="1:6" ht="20.100000000000001" customHeight="1">
      <c r="A139" s="113"/>
      <c r="B139" s="114"/>
      <c r="C139" s="115"/>
      <c r="D139" s="115"/>
      <c r="E139" s="115"/>
      <c r="F139" s="114"/>
    </row>
    <row r="140" spans="1:6" ht="20.100000000000001" customHeight="1">
      <c r="A140" s="113"/>
      <c r="B140" s="114"/>
      <c r="C140" s="115"/>
      <c r="D140" s="115"/>
      <c r="E140" s="115"/>
      <c r="F140" s="114"/>
    </row>
    <row r="141" spans="1:6" ht="20.100000000000001" customHeight="1">
      <c r="A141" s="113"/>
      <c r="B141" s="114"/>
      <c r="C141" s="115"/>
      <c r="D141" s="115"/>
      <c r="E141" s="115"/>
      <c r="F141" s="114"/>
    </row>
    <row r="142" spans="1:6" ht="20.100000000000001" customHeight="1">
      <c r="A142" s="113"/>
      <c r="B142" s="114"/>
      <c r="C142" s="115"/>
      <c r="D142" s="115"/>
      <c r="E142" s="115"/>
      <c r="F142" s="114"/>
    </row>
    <row r="143" spans="1:6" ht="20.100000000000001" customHeight="1">
      <c r="A143" s="113"/>
      <c r="B143" s="114"/>
      <c r="C143" s="115"/>
      <c r="D143" s="115"/>
      <c r="E143" s="115"/>
      <c r="F143" s="114"/>
    </row>
    <row r="144" spans="1:6" ht="20.100000000000001" customHeight="1">
      <c r="A144" s="113"/>
      <c r="B144" s="114"/>
      <c r="C144" s="115"/>
      <c r="D144" s="115"/>
      <c r="E144" s="115"/>
      <c r="F144" s="114"/>
    </row>
    <row r="145" spans="1:6" ht="20.100000000000001" customHeight="1">
      <c r="A145" s="113"/>
      <c r="B145" s="114"/>
      <c r="C145" s="115"/>
      <c r="D145" s="115"/>
      <c r="E145" s="115"/>
      <c r="F145" s="114"/>
    </row>
    <row r="146" spans="1:6" ht="20.100000000000001" customHeight="1">
      <c r="A146" s="113"/>
      <c r="B146" s="114"/>
      <c r="C146" s="115"/>
      <c r="D146" s="115"/>
      <c r="E146" s="115"/>
      <c r="F146" s="114"/>
    </row>
    <row r="147" spans="1:6" ht="20.100000000000001" customHeight="1">
      <c r="A147" s="113"/>
      <c r="B147" s="114"/>
      <c r="C147" s="115"/>
      <c r="D147" s="115"/>
      <c r="E147" s="115"/>
      <c r="F147" s="114"/>
    </row>
    <row r="148" spans="1:6" ht="20.100000000000001" customHeight="1">
      <c r="A148" s="113"/>
      <c r="B148" s="114"/>
      <c r="C148" s="115"/>
      <c r="D148" s="115"/>
      <c r="E148" s="115"/>
      <c r="F148" s="114"/>
    </row>
    <row r="149" spans="1:6" ht="20.100000000000001" customHeight="1">
      <c r="A149" s="113"/>
      <c r="B149" s="114"/>
      <c r="C149" s="115"/>
      <c r="D149" s="115"/>
      <c r="E149" s="115"/>
      <c r="F149" s="114"/>
    </row>
    <row r="150" spans="1:6" ht="20.100000000000001" customHeight="1">
      <c r="A150" s="113"/>
      <c r="B150" s="114"/>
      <c r="C150" s="115"/>
      <c r="D150" s="115"/>
      <c r="E150" s="115"/>
      <c r="F150" s="114"/>
    </row>
    <row r="151" spans="1:6" ht="20.100000000000001" customHeight="1">
      <c r="A151" s="113"/>
      <c r="B151" s="114"/>
      <c r="C151" s="115"/>
      <c r="D151" s="115"/>
      <c r="E151" s="115"/>
      <c r="F151" s="114"/>
    </row>
    <row r="152" spans="1:6" ht="20.100000000000001" customHeight="1">
      <c r="A152" s="113"/>
      <c r="B152" s="114"/>
      <c r="C152" s="115"/>
      <c r="D152" s="115"/>
      <c r="E152" s="115"/>
      <c r="F152" s="114"/>
    </row>
    <row r="153" spans="1:6" ht="20.100000000000001" customHeight="1">
      <c r="A153" s="113"/>
      <c r="B153" s="114"/>
      <c r="C153" s="115"/>
      <c r="D153" s="115"/>
      <c r="E153" s="115"/>
      <c r="F153" s="114"/>
    </row>
    <row r="154" spans="1:6" ht="20.100000000000001" customHeight="1">
      <c r="A154" s="113"/>
      <c r="B154" s="114"/>
      <c r="C154" s="115"/>
      <c r="D154" s="115"/>
      <c r="E154" s="115"/>
      <c r="F154" s="114"/>
    </row>
    <row r="155" spans="1:6" ht="20.100000000000001" customHeight="1">
      <c r="A155" s="113"/>
      <c r="B155" s="114"/>
      <c r="C155" s="115"/>
      <c r="D155" s="115"/>
      <c r="E155" s="115"/>
      <c r="F155" s="114"/>
    </row>
    <row r="156" spans="1:6" ht="20.100000000000001" customHeight="1">
      <c r="A156" s="113"/>
      <c r="B156" s="114"/>
      <c r="C156" s="115"/>
      <c r="D156" s="115"/>
      <c r="E156" s="115"/>
      <c r="F156" s="114"/>
    </row>
    <row r="157" spans="1:6" ht="20.100000000000001" customHeight="1">
      <c r="A157" s="113"/>
      <c r="B157" s="114"/>
      <c r="C157" s="115"/>
      <c r="D157" s="115"/>
      <c r="E157" s="115"/>
      <c r="F157" s="114"/>
    </row>
    <row r="158" spans="1:6" ht="20.100000000000001" customHeight="1">
      <c r="A158" s="113"/>
      <c r="B158" s="114"/>
      <c r="C158" s="115"/>
      <c r="D158" s="115"/>
      <c r="E158" s="115"/>
      <c r="F158" s="114"/>
    </row>
    <row r="159" spans="1:6" ht="20.100000000000001" customHeight="1">
      <c r="A159" s="113"/>
      <c r="B159" s="114"/>
      <c r="C159" s="115"/>
      <c r="D159" s="115"/>
      <c r="E159" s="115"/>
      <c r="F159" s="114"/>
    </row>
    <row r="160" spans="1:6" ht="20.100000000000001" customHeight="1">
      <c r="A160" s="113"/>
      <c r="B160" s="114"/>
      <c r="C160" s="115"/>
      <c r="D160" s="115"/>
      <c r="E160" s="115"/>
      <c r="F160" s="114"/>
    </row>
    <row r="161" spans="1:6" ht="20.100000000000001" customHeight="1">
      <c r="A161" s="113"/>
      <c r="B161" s="114"/>
      <c r="C161" s="115"/>
      <c r="D161" s="115"/>
      <c r="E161" s="115"/>
      <c r="F161" s="114"/>
    </row>
    <row r="162" spans="1:6" ht="20.100000000000001" customHeight="1">
      <c r="A162" s="113"/>
      <c r="B162" s="114"/>
      <c r="C162" s="115"/>
      <c r="D162" s="115"/>
      <c r="E162" s="115"/>
      <c r="F162" s="114"/>
    </row>
    <row r="163" spans="1:6" ht="20.100000000000001" customHeight="1">
      <c r="A163" s="113"/>
      <c r="B163" s="114"/>
      <c r="C163" s="115"/>
      <c r="D163" s="115"/>
      <c r="E163" s="115"/>
      <c r="F163" s="114"/>
    </row>
    <row r="164" spans="1:6" ht="20.100000000000001" customHeight="1">
      <c r="A164" s="113"/>
      <c r="B164" s="114"/>
      <c r="C164" s="115"/>
      <c r="D164" s="115"/>
      <c r="E164" s="115"/>
      <c r="F164" s="114"/>
    </row>
    <row r="165" spans="1:6" ht="20.100000000000001" customHeight="1">
      <c r="A165" s="113"/>
      <c r="B165" s="114"/>
      <c r="C165" s="115"/>
      <c r="D165" s="115"/>
      <c r="E165" s="115"/>
      <c r="F165" s="114"/>
    </row>
    <row r="166" spans="1:6" ht="20.100000000000001" customHeight="1">
      <c r="A166" s="113"/>
      <c r="B166" s="114"/>
      <c r="C166" s="115"/>
      <c r="D166" s="115"/>
      <c r="E166" s="115"/>
      <c r="F166" s="114"/>
    </row>
    <row r="167" spans="1:6" ht="20.100000000000001" customHeight="1">
      <c r="A167" s="113"/>
      <c r="B167" s="114"/>
      <c r="C167" s="115"/>
      <c r="D167" s="115"/>
      <c r="E167" s="115"/>
      <c r="F167" s="114"/>
    </row>
    <row r="168" spans="1:6" ht="20.100000000000001" customHeight="1">
      <c r="A168" s="113"/>
      <c r="B168" s="114"/>
      <c r="C168" s="115"/>
      <c r="D168" s="115"/>
      <c r="E168" s="115"/>
      <c r="F168" s="114"/>
    </row>
    <row r="169" spans="1:6" ht="20.100000000000001" customHeight="1">
      <c r="A169" s="113"/>
      <c r="B169" s="114"/>
      <c r="C169" s="115"/>
      <c r="D169" s="115"/>
      <c r="E169" s="115"/>
      <c r="F169" s="114"/>
    </row>
    <row r="170" spans="1:6" ht="20.100000000000001" customHeight="1">
      <c r="A170" s="113"/>
      <c r="B170" s="114"/>
      <c r="C170" s="115"/>
      <c r="D170" s="115"/>
      <c r="E170" s="115"/>
      <c r="F170" s="114"/>
    </row>
    <row r="171" spans="1:6" ht="20.100000000000001" customHeight="1">
      <c r="A171" s="113"/>
      <c r="B171" s="114"/>
      <c r="C171" s="115"/>
      <c r="D171" s="115"/>
      <c r="E171" s="115"/>
      <c r="F171" s="114"/>
    </row>
    <row r="172" spans="1:6" ht="20.100000000000001" customHeight="1">
      <c r="A172" s="113"/>
      <c r="B172" s="114"/>
      <c r="C172" s="115"/>
      <c r="D172" s="115"/>
      <c r="E172" s="115"/>
      <c r="F172" s="114"/>
    </row>
    <row r="173" spans="1:6" ht="20.100000000000001" customHeight="1">
      <c r="A173" s="113"/>
      <c r="B173" s="114"/>
      <c r="C173" s="115"/>
      <c r="D173" s="115"/>
      <c r="E173" s="115"/>
      <c r="F173" s="114"/>
    </row>
    <row r="174" spans="1:6" ht="20.100000000000001" customHeight="1">
      <c r="A174" s="113"/>
      <c r="B174" s="114"/>
      <c r="C174" s="115"/>
      <c r="D174" s="115"/>
      <c r="E174" s="115"/>
      <c r="F174" s="114"/>
    </row>
    <row r="175" spans="1:6" ht="20.100000000000001" customHeight="1">
      <c r="A175" s="113"/>
      <c r="B175" s="114"/>
      <c r="C175" s="115"/>
      <c r="D175" s="115"/>
      <c r="E175" s="115"/>
      <c r="F175" s="114"/>
    </row>
    <row r="176" spans="1:6" ht="20.100000000000001" customHeight="1">
      <c r="A176" s="113"/>
      <c r="B176" s="114"/>
      <c r="C176" s="115"/>
      <c r="D176" s="115"/>
      <c r="E176" s="115"/>
      <c r="F176" s="114"/>
    </row>
    <row r="177" spans="1:6" ht="20.100000000000001" customHeight="1">
      <c r="A177" s="113"/>
      <c r="B177" s="114"/>
      <c r="C177" s="115"/>
      <c r="D177" s="115"/>
      <c r="E177" s="115"/>
      <c r="F177" s="114"/>
    </row>
    <row r="178" spans="1:6" ht="20.100000000000001" customHeight="1">
      <c r="A178" s="113"/>
      <c r="B178" s="114"/>
      <c r="C178" s="115"/>
      <c r="D178" s="115"/>
      <c r="E178" s="115"/>
      <c r="F178" s="114"/>
    </row>
    <row r="179" spans="1:6" ht="20.100000000000001" customHeight="1">
      <c r="A179" s="113"/>
      <c r="B179" s="114"/>
      <c r="C179" s="115"/>
      <c r="D179" s="115"/>
      <c r="E179" s="115"/>
      <c r="F179" s="114"/>
    </row>
    <row r="180" spans="1:6" ht="20.100000000000001" customHeight="1">
      <c r="A180" s="113"/>
      <c r="B180" s="114"/>
      <c r="C180" s="115"/>
      <c r="D180" s="115"/>
      <c r="E180" s="115"/>
      <c r="F180" s="114"/>
    </row>
    <row r="181" spans="1:6" ht="20.100000000000001" customHeight="1">
      <c r="A181" s="113"/>
      <c r="B181" s="114"/>
      <c r="C181" s="115"/>
      <c r="D181" s="115"/>
      <c r="E181" s="115"/>
      <c r="F181" s="114"/>
    </row>
    <row r="182" spans="1:6" ht="20.100000000000001" customHeight="1">
      <c r="A182" s="113"/>
      <c r="B182" s="114"/>
      <c r="C182" s="115"/>
      <c r="D182" s="115"/>
      <c r="E182" s="115"/>
      <c r="F182" s="114"/>
    </row>
    <row r="183" spans="1:6" ht="20.100000000000001" customHeight="1">
      <c r="A183" s="113"/>
      <c r="B183" s="114"/>
      <c r="C183" s="115"/>
      <c r="D183" s="115"/>
      <c r="E183" s="115"/>
      <c r="F183" s="114"/>
    </row>
    <row r="184" spans="1:6" ht="20.100000000000001" customHeight="1">
      <c r="A184" s="113"/>
      <c r="B184" s="114"/>
      <c r="C184" s="115"/>
      <c r="D184" s="115"/>
      <c r="E184" s="115"/>
      <c r="F184" s="114"/>
    </row>
    <row r="185" spans="1:6" ht="20.100000000000001" customHeight="1">
      <c r="A185" s="113"/>
      <c r="B185" s="114"/>
      <c r="C185" s="115"/>
      <c r="D185" s="115"/>
      <c r="E185" s="115"/>
      <c r="F185" s="114"/>
    </row>
    <row r="186" spans="1:6" ht="20.100000000000001" customHeight="1">
      <c r="A186" s="113"/>
      <c r="B186" s="114"/>
      <c r="C186" s="115"/>
      <c r="D186" s="115"/>
      <c r="E186" s="115"/>
      <c r="F186" s="114"/>
    </row>
    <row r="187" spans="1:6" ht="20.100000000000001" customHeight="1">
      <c r="A187" s="113"/>
      <c r="B187" s="114"/>
      <c r="C187" s="115"/>
      <c r="D187" s="115"/>
      <c r="E187" s="115"/>
      <c r="F187" s="114"/>
    </row>
    <row r="188" spans="1:6" ht="20.100000000000001" customHeight="1">
      <c r="A188" s="113"/>
      <c r="B188" s="114"/>
      <c r="C188" s="115"/>
      <c r="D188" s="115"/>
      <c r="E188" s="115"/>
      <c r="F188" s="114"/>
    </row>
    <row r="189" spans="1:6" ht="20.100000000000001" customHeight="1">
      <c r="A189" s="113"/>
      <c r="B189" s="114"/>
      <c r="C189" s="115"/>
      <c r="D189" s="115"/>
      <c r="E189" s="115"/>
      <c r="F189" s="114"/>
    </row>
    <row r="190" spans="1:6" ht="20.100000000000001" customHeight="1">
      <c r="A190" s="113"/>
      <c r="B190" s="114"/>
      <c r="C190" s="115"/>
      <c r="D190" s="115"/>
      <c r="E190" s="115"/>
      <c r="F190" s="114"/>
    </row>
    <row r="191" spans="1:6" ht="20.100000000000001" customHeight="1">
      <c r="A191" s="113"/>
      <c r="B191" s="114"/>
      <c r="C191" s="115"/>
      <c r="D191" s="115"/>
      <c r="E191" s="115"/>
      <c r="F191" s="114"/>
    </row>
    <row r="192" spans="1:6" ht="20.100000000000001" customHeight="1">
      <c r="A192" s="113"/>
      <c r="B192" s="114"/>
      <c r="C192" s="115"/>
      <c r="D192" s="115"/>
      <c r="E192" s="115"/>
      <c r="F192" s="114"/>
    </row>
    <row r="193" spans="1:6" ht="20.100000000000001" customHeight="1">
      <c r="A193" s="113"/>
      <c r="B193" s="114"/>
      <c r="C193" s="115"/>
      <c r="D193" s="115"/>
      <c r="E193" s="115"/>
      <c r="F193" s="114"/>
    </row>
    <row r="194" spans="1:6" ht="20.100000000000001" customHeight="1">
      <c r="A194" s="113"/>
      <c r="B194" s="114"/>
      <c r="C194" s="115"/>
      <c r="D194" s="115"/>
      <c r="E194" s="115"/>
      <c r="F194" s="114"/>
    </row>
    <row r="195" spans="1:6" ht="20.100000000000001" customHeight="1">
      <c r="A195" s="113"/>
      <c r="B195" s="114"/>
      <c r="C195" s="115"/>
      <c r="D195" s="115"/>
      <c r="E195" s="115"/>
      <c r="F195" s="114"/>
    </row>
    <row r="196" spans="1:6" ht="20.100000000000001" customHeight="1">
      <c r="A196" s="113"/>
      <c r="B196" s="114"/>
      <c r="C196" s="115"/>
      <c r="D196" s="115"/>
      <c r="E196" s="115"/>
      <c r="F196" s="114"/>
    </row>
    <row r="197" spans="1:6" ht="20.100000000000001" customHeight="1">
      <c r="A197" s="113"/>
      <c r="B197" s="114"/>
      <c r="C197" s="115"/>
      <c r="D197" s="115"/>
      <c r="E197" s="115"/>
      <c r="F197" s="114"/>
    </row>
    <row r="198" spans="1:6" ht="20.100000000000001" customHeight="1">
      <c r="A198" s="113" t="str">
        <f t="array" ref="A198">IF(ISERROR(INDEX(Longboard!$A$2:$D$603,SMALL(IF(Longboard!$C$2:$C$603=Data!$A$14,ROW(Longboard!$A$2:$A$603)),ROW(195:195))-1,1)),"",INDEX(Longboard!$A$2:$D$603,SMALL(IF(Longboard!$C$2:$C$603=Data!$A$14,ROW(Longboard!$A$2:$A$603)),ROW(195:195))-1,1))</f>
        <v/>
      </c>
      <c r="B198" s="114" t="str">
        <f t="array" ref="B198">IF(ISERROR(INDEX(Longboard!$A$2:$D$603,SMALL(IF(Longboard!$C$2:$C$603=Data!$A$14,ROW(Longboard!$A$2:$A$603)),ROW(195:195))-1,2)),"",INDEX(Longboard!$A$2:$D$603,SMALL(IF(Longboard!$C$2:$C$603=Data!$A$14,ROW(Longboard!$A$2:$A$603)),ROW(195:195))-1,2))</f>
        <v/>
      </c>
      <c r="C198" s="115" t="str">
        <f t="array" ref="C198">IF(ISERROR(INDEX(Longboard!$A$2:$I$603,SMALL(IF(Longboard!$C$2:$I$603=Data!$A$14,ROW(Longboard!$H$2:$H$603)),ROW(195:195))-1,8)),"",INDEX(Longboard!$A$2:$I$603,SMALL(IF(Longboard!$C$2:$I$603=Data!$A$14,ROW(Longboard!$H$2:$H$603)),ROW(195:195))-1,8))</f>
        <v/>
      </c>
      <c r="D198" s="115" t="str">
        <f t="array" ref="D198">IF(ISERROR(INDEX(Longboard!$A$2:$I$603,SMALL(IF(Longboard!$C$2:$I$603=Data!$A$14,ROW(Longboard!$I$2:$I$603)),ROW(195:195))-1,9)),"",INDEX(Longboard!$A$2:$I$603,SMALL(IF(Longboard!$C$2:$I$603=Data!$A$14,ROW(Longboard!$I$2:$I$603)),ROW(195:195))-1,9))</f>
        <v/>
      </c>
      <c r="E198" s="115"/>
      <c r="F198" s="114" t="str">
        <f>IF(ISERROR(VLOOKUP(B198,'BLM Fires'!$B$4:$G$199,7,FALSE)),"",VLOOKUP(B198,'BLM Fires'!$B$4:$G$199,7,FALSE))</f>
        <v/>
      </c>
    </row>
    <row r="199" spans="1:6" ht="20.100000000000001" customHeight="1">
      <c r="A199" s="113" t="str">
        <f t="array" ref="A199">IF(ISERROR(INDEX(Longboard!$A$2:$D$603,SMALL(IF(Longboard!$C$2:$C$603=Data!$A$14,ROW(Longboard!$A$2:$A$603)),ROW(196:196))-1,1)),"",INDEX(Longboard!$A$2:$D$603,SMALL(IF(Longboard!$C$2:$C$603=Data!$A$14,ROW(Longboard!$A$2:$A$603)),ROW(196:196))-1,1))</f>
        <v/>
      </c>
      <c r="B199" s="114" t="str">
        <f t="array" ref="B199">IF(ISERROR(INDEX(Longboard!$A$2:$D$603,SMALL(IF(Longboard!$C$2:$C$603=Data!$A$14,ROW(Longboard!$A$2:$A$603)),ROW(196:196))-1,2)),"",INDEX(Longboard!$A$2:$D$603,SMALL(IF(Longboard!$C$2:$C$603=Data!$A$14,ROW(Longboard!$A$2:$A$603)),ROW(196:196))-1,2))</f>
        <v/>
      </c>
      <c r="C199" s="115" t="str">
        <f t="array" ref="C199">IF(ISERROR(INDEX(Longboard!$A$2:$I$603,SMALL(IF(Longboard!$C$2:$I$603=Data!$A$14,ROW(Longboard!$H$2:$H$603)),ROW(196:196))-1,8)),"",INDEX(Longboard!$A$2:$I$603,SMALL(IF(Longboard!$C$2:$I$603=Data!$A$14,ROW(Longboard!$H$2:$H$603)),ROW(196:196))-1,8))</f>
        <v/>
      </c>
      <c r="D199" s="115" t="str">
        <f t="array" ref="D199">IF(ISERROR(INDEX(Longboard!$A$2:$I$603,SMALL(IF(Longboard!$C$2:$I$603=Data!$A$14,ROW(Longboard!$I$2:$I$603)),ROW(196:196))-1,9)),"",INDEX(Longboard!$A$2:$I$603,SMALL(IF(Longboard!$C$2:$I$603=Data!$A$14,ROW(Longboard!$I$2:$I$603)),ROW(196:196))-1,9))</f>
        <v/>
      </c>
      <c r="E199" s="115"/>
      <c r="F199" s="114" t="str">
        <f>IF(ISERROR(VLOOKUP(B199,'BLM Fires'!$B$4:$G$199,7,FALSE)),"",VLOOKUP(B199,'BLM Fires'!$B$4:$G$199,7,FALSE))</f>
        <v/>
      </c>
    </row>
    <row r="200" spans="1:6" ht="20.100000000000001" customHeight="1">
      <c r="C200" s="144" t="str">
        <f t="array" ref="C200">IF(ISERROR(INDEX(Longboard!$A$2:$I$603,SMALL(IF(Longboard!$C$2:$I$603=Data!$A$14,ROW(Longboard!$H$2:$H$603)),ROW(197:197))-1,8)),"",INDEX(Longboard!$A$2:$I$603,SMALL(IF(Longboard!$C$2:$I$603=Data!$A$14,ROW(Longboard!$H$2:$H$603)),ROW(197:197))-1,8))</f>
        <v/>
      </c>
    </row>
    <row r="201" spans="1:6" ht="20.100000000000001" customHeight="1">
      <c r="C201" s="144" t="str">
        <f t="array" ref="C201">IF(ISERROR(INDEX(Longboard!$A$2:$I$603,SMALL(IF(Longboard!$C$2:$I$603=Data!$A$14,ROW(Longboard!$H$2:$H$603)),ROW(198:198))-1,8)),"",INDEX(Longboard!$A$2:$I$603,SMALL(IF(Longboard!$C$2:$I$603=Data!$A$14,ROW(Longboard!$H$2:$H$603)),ROW(198:198))-1,8))</f>
        <v/>
      </c>
    </row>
    <row r="202" spans="1:6" ht="20.100000000000001" customHeight="1">
      <c r="C202" s="144" t="str">
        <f t="array" ref="C202">IF(ISERROR(INDEX(Longboard!$A$2:$I$603,SMALL(IF(Longboard!$C$2:$I$603=Data!$A$14,ROW(Longboard!$H$2:$H$603)),ROW(199:199))-1,8)),"",INDEX(Longboard!$A$2:$I$603,SMALL(IF(Longboard!$C$2:$I$603=Data!$A$14,ROW(Longboard!$H$2:$H$603)),ROW(199:199))-1,8))</f>
        <v/>
      </c>
    </row>
    <row r="203" spans="1:6" ht="20.100000000000001" customHeight="1">
      <c r="C203" s="144" t="str">
        <f t="array" ref="C203">IF(ISERROR(INDEX(Longboard!$A$2:$I$603,SMALL(IF(Longboard!$C$2:$I$603=Data!$A$14,ROW(Longboard!$H$2:$H$603)),ROW(200:200))-1,8)),"",INDEX(Longboard!$A$2:$I$603,SMALL(IF(Longboard!$C$2:$I$603=Data!$A$14,ROW(Longboard!$H$2:$H$603)),ROW(200:200))-1,8))</f>
        <v/>
      </c>
    </row>
    <row r="204" spans="1:6" ht="20.100000000000001" customHeight="1">
      <c r="C204" s="144" t="str">
        <f t="array" ref="C204">IF(ISERROR(INDEX(Longboard!$A$2:$I$603,SMALL(IF(Longboard!$C$2:$I$603=Data!$A$14,ROW(Longboard!$H$2:$H$603)),ROW(201:201))-1,8)),"",INDEX(Longboard!$A$2:$I$603,SMALL(IF(Longboard!$C$2:$I$603=Data!$A$14,ROW(Longboard!$H$2:$H$603)),ROW(201:201))-1,8))</f>
        <v/>
      </c>
    </row>
    <row r="205" spans="1:6" ht="20.100000000000001" customHeight="1">
      <c r="C205" s="144" t="str">
        <f t="array" ref="C205">IF(ISERROR(INDEX(Longboard!$A$2:$I$603,SMALL(IF(Longboard!$C$2:$I$603=Data!$A$14,ROW(Longboard!$H$2:$H$603)),ROW(202:202))-1,8)),"",INDEX(Longboard!$A$2:$I$603,SMALL(IF(Longboard!$C$2:$I$603=Data!$A$14,ROW(Longboard!$H$2:$H$603)),ROW(202:202))-1,8))</f>
        <v/>
      </c>
    </row>
    <row r="206" spans="1:6" ht="20.100000000000001" customHeight="1">
      <c r="C206" s="144" t="str">
        <f t="array" ref="C206">IF(ISERROR(INDEX(Longboard!$A$2:$I$603,SMALL(IF(Longboard!$C$2:$I$603=Data!$A$14,ROW(Longboard!$H$2:$H$603)),ROW(203:203))-1,8)),"",INDEX(Longboard!$A$2:$I$603,SMALL(IF(Longboard!$C$2:$I$603=Data!$A$14,ROW(Longboard!$H$2:$H$603)),ROW(203:203))-1,8))</f>
        <v/>
      </c>
    </row>
    <row r="207" spans="1:6" ht="20.100000000000001" customHeight="1">
      <c r="C207" s="144" t="str">
        <f t="array" ref="C207">IF(ISERROR(INDEX(Longboard!$A$2:$I$603,SMALL(IF(Longboard!$C$2:$I$603=Data!$A$14,ROW(Longboard!$H$2:$H$603)),ROW(204:204))-1,8)),"",INDEX(Longboard!$A$2:$I$603,SMALL(IF(Longboard!$C$2:$I$603=Data!$A$14,ROW(Longboard!$H$2:$H$603)),ROW(204:204))-1,8))</f>
        <v/>
      </c>
    </row>
  </sheetData>
  <mergeCells count="1">
    <mergeCell ref="A1:D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FF00"/>
    <pageSetUpPr fitToPage="1"/>
  </sheetPr>
  <dimension ref="A1:N37"/>
  <sheetViews>
    <sheetView workbookViewId="0">
      <selection activeCell="A5" sqref="A5"/>
    </sheetView>
  </sheetViews>
  <sheetFormatPr defaultColWidth="15.7109375" defaultRowHeight="20.100000000000001" customHeight="1"/>
  <cols>
    <col min="1" max="16384" width="15.7109375" style="150"/>
  </cols>
  <sheetData>
    <row r="1" spans="1:14" ht="20.100000000000001" customHeight="1">
      <c r="A1" s="198" t="s">
        <v>748</v>
      </c>
      <c r="B1" s="198"/>
      <c r="C1" s="198"/>
      <c r="D1" s="198"/>
      <c r="E1" s="185"/>
    </row>
    <row r="3" spans="1:14" ht="20.100000000000001" customHeight="1">
      <c r="A3" s="135" t="s">
        <v>725</v>
      </c>
      <c r="B3" s="135" t="s">
        <v>726</v>
      </c>
      <c r="C3" s="135" t="s">
        <v>727</v>
      </c>
      <c r="D3" s="173" t="s">
        <v>728</v>
      </c>
      <c r="E3" s="135" t="s">
        <v>17</v>
      </c>
      <c r="F3" s="135" t="s">
        <v>729</v>
      </c>
      <c r="G3" s="135" t="s">
        <v>730</v>
      </c>
      <c r="H3" s="135" t="s">
        <v>731</v>
      </c>
      <c r="I3" s="135" t="s">
        <v>735</v>
      </c>
      <c r="J3" s="135" t="s">
        <v>733</v>
      </c>
      <c r="K3" s="135" t="s">
        <v>734</v>
      </c>
      <c r="L3" s="135" t="s">
        <v>740</v>
      </c>
      <c r="M3" s="135" t="s">
        <v>21</v>
      </c>
      <c r="N3" s="135" t="s">
        <v>672</v>
      </c>
    </row>
    <row r="4" spans="1:14" ht="20.100000000000001" customHeight="1">
      <c r="A4" s="113" t="str" cm="1">
        <f t="array" ref="A4">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_xlpm.data,_xlfn._xlws.FILTER(_xlfn.HSTACK(_xlpm.wildcad,_xlpm.fireName,_xlpm.humanAc,_xlpm.lightningAc,_xlpm.undeterminedAc,_xlpm.iqcs),UPPER(TRIM(_xlpm.district))="KFRA"),
    IFERROR(_xlfn._xlws.SORT(_xlpm.data,1,1),"")
)</f>
        <v/>
      </c>
      <c r="B4" s="113"/>
      <c r="C4" s="137"/>
      <c r="D4" s="174"/>
      <c r="E4" s="137"/>
      <c r="F4" s="175"/>
      <c r="G4" s="113">
        <f>COUNTIF(C4:C33,"&gt;0")</f>
        <v>0</v>
      </c>
      <c r="H4" s="113">
        <f>COUNTIF(D4:D33,"&gt;0")</f>
        <v>0</v>
      </c>
      <c r="I4" s="113">
        <f>COUNTIF(E4:E33,"&gt;0")</f>
        <v>0</v>
      </c>
      <c r="J4" s="137">
        <f>SUM(C4:C33)</f>
        <v>0</v>
      </c>
      <c r="K4" s="137">
        <f>SUM(D4:D33)</f>
        <v>0</v>
      </c>
      <c r="L4" s="137">
        <f>SUM(E4:E33)</f>
        <v>0</v>
      </c>
      <c r="M4" s="137">
        <f>SUM(J4:K4)</f>
        <v>0</v>
      </c>
      <c r="N4" s="113">
        <f>SUM(G4,H4)</f>
        <v>0</v>
      </c>
    </row>
    <row r="5" spans="1:14" ht="20.100000000000001" customHeight="1">
      <c r="A5" s="113"/>
      <c r="B5" s="113"/>
      <c r="C5" s="137"/>
      <c r="D5" s="174"/>
      <c r="E5" s="137"/>
      <c r="F5" s="175"/>
    </row>
    <row r="6" spans="1:14" ht="20.100000000000001" customHeight="1">
      <c r="A6" s="113"/>
      <c r="B6" s="113"/>
      <c r="C6" s="137"/>
      <c r="D6" s="174"/>
      <c r="E6" s="137"/>
      <c r="F6" s="175"/>
    </row>
    <row r="7" spans="1:14" ht="20.100000000000001" customHeight="1">
      <c r="A7" s="113"/>
      <c r="B7" s="113"/>
      <c r="C7" s="137"/>
      <c r="D7" s="174"/>
      <c r="E7" s="137"/>
      <c r="F7" s="175"/>
    </row>
    <row r="8" spans="1:14" ht="20.100000000000001" customHeight="1">
      <c r="A8" s="113"/>
      <c r="B8" s="113"/>
      <c r="C8" s="137"/>
      <c r="D8" s="174"/>
      <c r="E8" s="137"/>
      <c r="F8" s="175"/>
    </row>
    <row r="9" spans="1:14" ht="20.100000000000001" customHeight="1">
      <c r="A9" s="113"/>
      <c r="B9" s="113"/>
      <c r="C9" s="137"/>
      <c r="D9" s="174"/>
      <c r="E9" s="137"/>
      <c r="F9" s="175"/>
    </row>
    <row r="10" spans="1:14" ht="20.100000000000001" customHeight="1">
      <c r="A10" s="113"/>
      <c r="B10" s="113"/>
      <c r="C10" s="137"/>
      <c r="D10" s="174"/>
      <c r="E10" s="137"/>
      <c r="F10" s="175"/>
    </row>
    <row r="11" spans="1:14" ht="20.100000000000001" customHeight="1">
      <c r="A11" s="113"/>
      <c r="B11" s="113"/>
      <c r="C11" s="137"/>
      <c r="D11" s="174"/>
      <c r="E11" s="137"/>
      <c r="F11" s="175"/>
    </row>
    <row r="12" spans="1:14" ht="20.100000000000001" customHeight="1">
      <c r="A12" s="113"/>
      <c r="B12" s="113"/>
      <c r="C12" s="137"/>
      <c r="D12" s="174"/>
      <c r="E12" s="137"/>
      <c r="F12" s="175"/>
    </row>
    <row r="13" spans="1:14" ht="20.100000000000001" customHeight="1">
      <c r="A13" s="113"/>
      <c r="B13" s="113"/>
      <c r="C13" s="137"/>
      <c r="D13" s="174"/>
      <c r="E13" s="137"/>
      <c r="F13" s="175"/>
    </row>
    <row r="14" spans="1:14" ht="20.100000000000001" customHeight="1">
      <c r="A14" s="113"/>
      <c r="B14" s="113"/>
      <c r="C14" s="137"/>
      <c r="D14" s="174"/>
      <c r="E14" s="137"/>
      <c r="F14" s="175"/>
    </row>
    <row r="15" spans="1:14" ht="20.100000000000001" customHeight="1">
      <c r="A15" s="113"/>
      <c r="B15" s="113"/>
      <c r="C15" s="137"/>
      <c r="D15" s="174"/>
      <c r="E15" s="137"/>
      <c r="F15" s="175"/>
    </row>
    <row r="16" spans="1:14" ht="20.100000000000001" customHeight="1">
      <c r="A16" s="113"/>
      <c r="B16" s="113"/>
      <c r="C16" s="137"/>
      <c r="D16" s="174"/>
      <c r="E16" s="137"/>
      <c r="F16" s="175"/>
    </row>
    <row r="17" spans="1:6" ht="20.100000000000001" customHeight="1">
      <c r="A17" s="113"/>
      <c r="B17" s="113"/>
      <c r="C17" s="137"/>
      <c r="D17" s="174"/>
      <c r="E17" s="137"/>
      <c r="F17" s="175"/>
    </row>
    <row r="18" spans="1:6" ht="20.100000000000001" customHeight="1">
      <c r="A18" s="113"/>
      <c r="B18" s="113"/>
      <c r="C18" s="137"/>
      <c r="D18" s="174"/>
      <c r="E18" s="137"/>
      <c r="F18" s="175"/>
    </row>
    <row r="19" spans="1:6" ht="20.100000000000001" customHeight="1">
      <c r="A19" s="113"/>
      <c r="B19" s="113"/>
      <c r="C19" s="137"/>
      <c r="D19" s="174"/>
      <c r="E19" s="137"/>
      <c r="F19" s="175"/>
    </row>
    <row r="20" spans="1:6" ht="20.100000000000001" customHeight="1">
      <c r="A20" s="113"/>
      <c r="B20" s="113"/>
      <c r="C20" s="137"/>
      <c r="D20" s="174"/>
      <c r="E20" s="137"/>
      <c r="F20" s="175"/>
    </row>
    <row r="21" spans="1:6" ht="20.100000000000001" customHeight="1">
      <c r="A21" s="113"/>
      <c r="B21" s="113"/>
      <c r="C21" s="137"/>
      <c r="D21" s="174"/>
      <c r="E21" s="137"/>
      <c r="F21" s="175"/>
    </row>
    <row r="22" spans="1:6" ht="20.100000000000001" customHeight="1">
      <c r="A22" s="113"/>
      <c r="B22" s="113"/>
      <c r="C22" s="137"/>
      <c r="D22" s="174"/>
      <c r="E22" s="137"/>
      <c r="F22" s="175"/>
    </row>
    <row r="23" spans="1:6" ht="20.100000000000001" customHeight="1">
      <c r="A23" s="113"/>
      <c r="B23" s="113"/>
      <c r="C23" s="137"/>
      <c r="D23" s="174"/>
      <c r="E23" s="137"/>
      <c r="F23" s="175"/>
    </row>
    <row r="24" spans="1:6" ht="20.100000000000001" customHeight="1">
      <c r="A24" s="113"/>
      <c r="B24" s="113"/>
      <c r="C24" s="137"/>
      <c r="D24" s="174"/>
      <c r="E24" s="137"/>
      <c r="F24" s="175"/>
    </row>
    <row r="25" spans="1:6" ht="20.100000000000001" customHeight="1">
      <c r="A25" s="113"/>
      <c r="B25" s="113"/>
      <c r="C25" s="137"/>
      <c r="D25" s="174"/>
      <c r="E25" s="137"/>
      <c r="F25" s="175"/>
    </row>
    <row r="26" spans="1:6" ht="20.100000000000001" customHeight="1">
      <c r="A26" s="113"/>
      <c r="B26" s="113"/>
      <c r="C26" s="137"/>
      <c r="D26" s="174"/>
      <c r="E26" s="137"/>
      <c r="F26" s="175"/>
    </row>
    <row r="27" spans="1:6" ht="20.100000000000001" customHeight="1">
      <c r="A27" s="113"/>
      <c r="B27" s="113"/>
      <c r="C27" s="137"/>
      <c r="D27" s="174"/>
      <c r="E27" s="137"/>
      <c r="F27" s="175"/>
    </row>
    <row r="28" spans="1:6" ht="20.100000000000001" customHeight="1">
      <c r="A28" s="113"/>
      <c r="B28" s="113"/>
      <c r="C28" s="137"/>
      <c r="D28" s="174"/>
      <c r="E28" s="137"/>
      <c r="F28" s="175"/>
    </row>
    <row r="29" spans="1:6" ht="20.100000000000001" customHeight="1">
      <c r="A29" s="113"/>
      <c r="B29" s="113"/>
      <c r="C29" s="137"/>
      <c r="D29" s="174"/>
      <c r="E29" s="137"/>
      <c r="F29" s="135"/>
    </row>
    <row r="30" spans="1:6" ht="20.100000000000001" customHeight="1">
      <c r="A30" s="113"/>
      <c r="B30" s="113"/>
      <c r="C30" s="137"/>
      <c r="D30" s="174"/>
      <c r="E30" s="137"/>
      <c r="F30" s="135"/>
    </row>
    <row r="31" spans="1:6" ht="20.100000000000001" customHeight="1">
      <c r="A31" s="113"/>
      <c r="B31" s="113"/>
      <c r="C31" s="137"/>
      <c r="D31" s="174"/>
      <c r="E31" s="137"/>
      <c r="F31" s="135"/>
    </row>
    <row r="32" spans="1:6" ht="20.100000000000001" customHeight="1">
      <c r="A32" s="113"/>
      <c r="B32" s="113"/>
      <c r="C32" s="137"/>
      <c r="D32" s="174"/>
      <c r="E32" s="137"/>
      <c r="F32" s="135"/>
    </row>
    <row r="33" spans="1:6" ht="20.100000000000001" customHeight="1">
      <c r="A33" s="135"/>
      <c r="B33" s="135"/>
      <c r="C33" s="113"/>
      <c r="D33" s="176"/>
      <c r="E33" s="113"/>
      <c r="F33" s="135"/>
    </row>
    <row r="34" spans="1:6" ht="20.100000000000001" customHeight="1">
      <c r="E34" s="135"/>
      <c r="F34" s="135"/>
    </row>
    <row r="35" spans="1:6" ht="20.100000000000001" customHeight="1">
      <c r="E35" s="135"/>
      <c r="F35" s="135"/>
    </row>
    <row r="36" spans="1:6" ht="20.100000000000001" customHeight="1">
      <c r="E36" s="135"/>
      <c r="F36" s="135"/>
    </row>
    <row r="37" spans="1:6" ht="20.100000000000001" customHeight="1">
      <c r="E37" s="135"/>
      <c r="F37" s="135"/>
    </row>
  </sheetData>
  <mergeCells count="1">
    <mergeCell ref="A1:D1"/>
  </mergeCells>
  <pageMargins left="0.7" right="0.7" top="0.75" bottom="0.75" header="0.3" footer="0.3"/>
  <pageSetup scale="4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E79C4-7728-45F9-882C-4AA343F10F41}">
  <sheetPr>
    <tabColor rgb="FF00B0F0"/>
  </sheetPr>
  <dimension ref="A1:N146"/>
  <sheetViews>
    <sheetView workbookViewId="0">
      <selection activeCell="G4" sqref="G4"/>
    </sheetView>
  </sheetViews>
  <sheetFormatPr defaultColWidth="15.7109375" defaultRowHeight="20.100000000000001" customHeight="1"/>
  <cols>
    <col min="1" max="16384" width="15.7109375" style="150"/>
  </cols>
  <sheetData>
    <row r="1" spans="1:14" ht="20.100000000000001" customHeight="1">
      <c r="A1" s="200" t="s">
        <v>749</v>
      </c>
      <c r="B1" s="200"/>
      <c r="C1" s="200"/>
      <c r="D1" s="200"/>
      <c r="E1" s="200"/>
      <c r="F1" s="200"/>
    </row>
    <row r="3" spans="1:14" ht="24" customHeight="1">
      <c r="A3" s="135" t="s">
        <v>725</v>
      </c>
      <c r="B3" s="135" t="s">
        <v>726</v>
      </c>
      <c r="C3" s="135" t="s">
        <v>727</v>
      </c>
      <c r="D3" s="135" t="s">
        <v>728</v>
      </c>
      <c r="E3" s="135" t="s">
        <v>17</v>
      </c>
      <c r="F3" s="135" t="s">
        <v>729</v>
      </c>
      <c r="G3" s="135" t="s">
        <v>730</v>
      </c>
      <c r="H3" s="135" t="s">
        <v>731</v>
      </c>
      <c r="I3" s="135" t="s">
        <v>735</v>
      </c>
      <c r="J3" s="135" t="s">
        <v>733</v>
      </c>
      <c r="K3" s="135" t="s">
        <v>734</v>
      </c>
      <c r="L3" s="135" t="s">
        <v>20</v>
      </c>
      <c r="M3" s="135" t="s">
        <v>21</v>
      </c>
      <c r="N3" s="135" t="s">
        <v>672</v>
      </c>
    </row>
    <row r="4" spans="1:14" ht="20.100000000000001" customHeight="1">
      <c r="A4" s="113" cm="1">
        <f t="array" ref="A4:F48">_xlfn.LET(
    _xlpm.src,Longboard!$A$2:$T$10000,
    _xlpm.prot,INDEX(_xlpm.src,,4),
    _xlpm.mask,UPPER(TRIM(_xlpm.prot))="ODF",
    _xlpm.cols,_xlfn.HSTACK(
        INDEX(_xlpm.src,,1),
        INDEX(_xlpm.src,,2),
        INDEX(_xlpm.src,,8),
        INDEX(_xlpm.src,,9),
        INDEX(_xlpm.src,,10),
        INDEX(_xlpm.src,,20)
    ),
    _xlpm.data,_xlfn._xlws.FILTER(_xlpm.cols,_xlpm.mask),
    IFERROR(_xlfn._xlws.SORT(_xlpm.data,1,1),"")
)</f>
        <v>104</v>
      </c>
      <c r="B4" s="113" t="str">
        <v>Meadow</v>
      </c>
      <c r="C4" s="137">
        <v>1.1200000000000001</v>
      </c>
      <c r="D4" s="137">
        <v>0</v>
      </c>
      <c r="E4" s="137">
        <v>0</v>
      </c>
      <c r="F4" s="137">
        <v>0</v>
      </c>
      <c r="G4" s="177">
        <f>COUNTIF(C4:C199,"&gt;0")</f>
        <v>26</v>
      </c>
      <c r="H4" s="113">
        <f>COUNTIF(D4:D199,"&gt;0")</f>
        <v>7</v>
      </c>
      <c r="I4" s="113">
        <f>COUNTIF(E4:E199,"&gt;0")</f>
        <v>11</v>
      </c>
      <c r="J4" s="137">
        <f>SUM(C4:C199)</f>
        <v>365.82000000000005</v>
      </c>
      <c r="K4" s="137">
        <f>SUM(D4:D199)</f>
        <v>1.25</v>
      </c>
      <c r="L4" s="137">
        <f>SUM(E4:E199)</f>
        <v>7.1999999999999993</v>
      </c>
      <c r="M4" s="137">
        <f>SUM(J4:K4)</f>
        <v>367.07000000000005</v>
      </c>
      <c r="N4" s="113">
        <f>SUM(G4,H4)</f>
        <v>33</v>
      </c>
    </row>
    <row r="5" spans="1:14" ht="20.100000000000001" customHeight="1">
      <c r="A5" s="113">
        <v>107</v>
      </c>
      <c r="B5" s="113" t="str">
        <v>South Fork</v>
      </c>
      <c r="C5" s="137">
        <v>46.76</v>
      </c>
      <c r="D5" s="137">
        <v>0</v>
      </c>
      <c r="E5" s="137">
        <v>0</v>
      </c>
      <c r="F5" s="137">
        <v>0</v>
      </c>
    </row>
    <row r="6" spans="1:14" ht="20.100000000000001" customHeight="1">
      <c r="A6" s="113">
        <v>111</v>
      </c>
      <c r="B6" s="113" t="str">
        <v>NFCA #69</v>
      </c>
      <c r="C6" s="137">
        <v>0</v>
      </c>
      <c r="D6" s="137">
        <v>0</v>
      </c>
      <c r="E6" s="137">
        <v>0</v>
      </c>
      <c r="F6" s="137">
        <v>0</v>
      </c>
    </row>
    <row r="7" spans="1:14" ht="20.100000000000001" customHeight="1">
      <c r="A7" s="113">
        <v>114</v>
      </c>
      <c r="B7" s="113" t="str">
        <v>Medicine</v>
      </c>
      <c r="C7" s="137">
        <v>0.25</v>
      </c>
      <c r="D7" s="137">
        <v>0</v>
      </c>
      <c r="E7" s="137">
        <v>0</v>
      </c>
      <c r="F7" s="137">
        <v>0</v>
      </c>
    </row>
    <row r="8" spans="1:14" ht="20.100000000000001" customHeight="1">
      <c r="A8" s="113">
        <v>115</v>
      </c>
      <c r="B8" s="113" t="str">
        <v>Tull</v>
      </c>
      <c r="C8" s="137">
        <v>0</v>
      </c>
      <c r="D8" s="137">
        <v>0.25</v>
      </c>
      <c r="E8" s="137">
        <v>0</v>
      </c>
      <c r="F8" s="137">
        <v>0</v>
      </c>
    </row>
    <row r="9" spans="1:14" ht="20.100000000000001" customHeight="1">
      <c r="A9" s="113">
        <v>116</v>
      </c>
      <c r="B9" s="113" t="str">
        <v>Semi</v>
      </c>
      <c r="C9" s="137">
        <v>0.1</v>
      </c>
      <c r="D9" s="137">
        <v>0</v>
      </c>
      <c r="E9" s="137">
        <v>0</v>
      </c>
      <c r="F9" s="137">
        <v>0</v>
      </c>
    </row>
    <row r="10" spans="1:14" ht="20.100000000000001" customHeight="1">
      <c r="A10" s="113">
        <v>119</v>
      </c>
      <c r="B10" s="113" t="str">
        <v>Loveless Creek</v>
      </c>
      <c r="C10" s="137">
        <v>62.8</v>
      </c>
      <c r="D10" s="137">
        <v>0</v>
      </c>
      <c r="E10" s="137">
        <v>0</v>
      </c>
      <c r="F10" s="137">
        <v>0</v>
      </c>
    </row>
    <row r="11" spans="1:14" ht="20.100000000000001" customHeight="1">
      <c r="A11" s="113">
        <v>121</v>
      </c>
      <c r="B11" s="113" t="str">
        <v>Copeland</v>
      </c>
      <c r="C11" s="137">
        <v>4.8</v>
      </c>
      <c r="D11" s="137">
        <v>0</v>
      </c>
      <c r="E11" s="137">
        <v>0</v>
      </c>
      <c r="F11" s="137">
        <v>0</v>
      </c>
    </row>
    <row r="12" spans="1:14" ht="20.100000000000001" customHeight="1">
      <c r="A12" s="113">
        <v>132</v>
      </c>
      <c r="B12" s="113" t="str">
        <v>Swan Lake</v>
      </c>
      <c r="C12" s="137">
        <v>0.1</v>
      </c>
      <c r="D12" s="137">
        <v>0</v>
      </c>
      <c r="E12" s="137">
        <v>0</v>
      </c>
      <c r="F12" s="137">
        <v>0</v>
      </c>
    </row>
    <row r="13" spans="1:14" ht="20.100000000000001" customHeight="1">
      <c r="A13" s="113">
        <v>136</v>
      </c>
      <c r="B13" s="113" t="str">
        <v>Elde</v>
      </c>
      <c r="C13" s="137">
        <v>0.1</v>
      </c>
      <c r="D13" s="137">
        <v>0</v>
      </c>
      <c r="E13" s="137">
        <v>0</v>
      </c>
      <c r="F13" s="137">
        <v>0</v>
      </c>
    </row>
    <row r="14" spans="1:14" ht="20.100000000000001" customHeight="1">
      <c r="A14" s="113">
        <v>148</v>
      </c>
      <c r="B14" s="113" t="str">
        <v>Bedfield</v>
      </c>
      <c r="C14" s="137">
        <v>0.1</v>
      </c>
      <c r="D14" s="137">
        <v>0</v>
      </c>
      <c r="E14" s="137">
        <v>0</v>
      </c>
      <c r="F14" s="137">
        <v>0</v>
      </c>
    </row>
    <row r="15" spans="1:14" ht="20.100000000000001" customHeight="1">
      <c r="A15" s="113">
        <v>155</v>
      </c>
      <c r="B15" s="113" t="str">
        <v>Pit</v>
      </c>
      <c r="C15" s="137">
        <v>0.1</v>
      </c>
      <c r="D15" s="137">
        <v>0</v>
      </c>
      <c r="E15" s="137">
        <v>0</v>
      </c>
      <c r="F15" s="137">
        <v>0</v>
      </c>
    </row>
    <row r="16" spans="1:14" ht="20.100000000000001" customHeight="1">
      <c r="A16" s="113">
        <v>160</v>
      </c>
      <c r="B16" s="113" t="str">
        <v>Scale</v>
      </c>
      <c r="C16" s="137">
        <v>0</v>
      </c>
      <c r="D16" s="137">
        <v>0</v>
      </c>
      <c r="E16" s="137">
        <v>0.1</v>
      </c>
      <c r="F16" s="137">
        <v>0</v>
      </c>
    </row>
    <row r="17" spans="1:6" ht="20.100000000000001" customHeight="1">
      <c r="A17" s="113">
        <v>164</v>
      </c>
      <c r="B17" s="113" t="str">
        <v xml:space="preserve">5 Mile </v>
      </c>
      <c r="C17" s="137">
        <v>0.1</v>
      </c>
      <c r="D17" s="137">
        <v>0</v>
      </c>
      <c r="E17" s="137">
        <v>0</v>
      </c>
      <c r="F17" s="137">
        <v>0</v>
      </c>
    </row>
    <row r="18" spans="1:6" ht="20.100000000000001" customHeight="1">
      <c r="A18" s="113">
        <v>172</v>
      </c>
      <c r="B18" s="113" t="str">
        <v>Dry Creek</v>
      </c>
      <c r="C18" s="137">
        <v>0</v>
      </c>
      <c r="D18" s="137">
        <v>0.1</v>
      </c>
      <c r="E18" s="137">
        <v>0</v>
      </c>
      <c r="F18" s="137">
        <v>0</v>
      </c>
    </row>
    <row r="19" spans="1:6" ht="20.100000000000001" customHeight="1">
      <c r="A19" s="113">
        <v>179</v>
      </c>
      <c r="B19" s="113" t="str">
        <v>Boyle</v>
      </c>
      <c r="C19" s="137">
        <v>0</v>
      </c>
      <c r="D19" s="137">
        <v>0.1</v>
      </c>
      <c r="E19" s="137">
        <v>0</v>
      </c>
      <c r="F19" s="137">
        <v>0</v>
      </c>
    </row>
    <row r="20" spans="1:6" ht="20.100000000000001" customHeight="1">
      <c r="A20" s="113">
        <v>184</v>
      </c>
      <c r="B20" s="113" t="str">
        <v>Seagull</v>
      </c>
      <c r="C20" s="137">
        <v>0.1</v>
      </c>
      <c r="D20" s="137">
        <v>0</v>
      </c>
      <c r="E20" s="137">
        <v>0</v>
      </c>
      <c r="F20" s="137">
        <v>0</v>
      </c>
    </row>
    <row r="21" spans="1:6" ht="20.100000000000001" customHeight="1">
      <c r="A21" s="113">
        <v>185</v>
      </c>
      <c r="B21" s="113" t="str">
        <v>Agency</v>
      </c>
      <c r="C21" s="137">
        <v>0.16</v>
      </c>
      <c r="D21" s="137">
        <v>0</v>
      </c>
      <c r="E21" s="137">
        <v>0</v>
      </c>
      <c r="F21" s="137">
        <v>0</v>
      </c>
    </row>
    <row r="22" spans="1:6" ht="20.100000000000001" customHeight="1">
      <c r="A22" s="113">
        <v>195</v>
      </c>
      <c r="B22" s="113" t="str">
        <v>Swan</v>
      </c>
      <c r="C22" s="137">
        <v>0</v>
      </c>
      <c r="D22" s="137">
        <v>0</v>
      </c>
      <c r="E22" s="137">
        <v>0.1</v>
      </c>
      <c r="F22" s="137">
        <v>0</v>
      </c>
    </row>
    <row r="23" spans="1:6" ht="20.100000000000001" customHeight="1">
      <c r="A23" s="113">
        <v>207</v>
      </c>
      <c r="B23" s="113" t="str">
        <v>Wren</v>
      </c>
      <c r="C23" s="137">
        <v>0.1</v>
      </c>
      <c r="D23" s="137">
        <v>0</v>
      </c>
      <c r="E23" s="137">
        <v>0</v>
      </c>
      <c r="F23" s="137">
        <v>0</v>
      </c>
    </row>
    <row r="24" spans="1:6" ht="20.100000000000001" customHeight="1">
      <c r="A24" s="113">
        <v>209</v>
      </c>
      <c r="B24" s="113" t="str">
        <v>Scott Creek</v>
      </c>
      <c r="C24" s="137">
        <v>0</v>
      </c>
      <c r="D24" s="137">
        <v>0.1</v>
      </c>
      <c r="E24" s="137">
        <v>0</v>
      </c>
      <c r="F24" s="137">
        <v>0</v>
      </c>
    </row>
    <row r="25" spans="1:6" ht="20.100000000000001" customHeight="1">
      <c r="A25" s="113">
        <v>212</v>
      </c>
      <c r="B25" s="113" t="str">
        <v>Nagel Ridge</v>
      </c>
      <c r="C25" s="137">
        <v>0.1</v>
      </c>
      <c r="D25" s="137">
        <v>0</v>
      </c>
      <c r="E25" s="137">
        <v>0</v>
      </c>
      <c r="F25" s="137">
        <v>0</v>
      </c>
    </row>
    <row r="26" spans="1:6" ht="20.100000000000001" customHeight="1">
      <c r="A26" s="113">
        <v>226</v>
      </c>
      <c r="B26" s="113" t="str">
        <v>Peck Spring</v>
      </c>
      <c r="C26" s="137">
        <v>0</v>
      </c>
      <c r="D26" s="137">
        <v>0.35</v>
      </c>
      <c r="E26" s="137">
        <v>0</v>
      </c>
      <c r="F26" s="137">
        <v>0</v>
      </c>
    </row>
    <row r="27" spans="1:6" ht="20.100000000000001" customHeight="1">
      <c r="A27" s="113">
        <v>231</v>
      </c>
      <c r="B27" s="113" t="str">
        <v>Cherry</v>
      </c>
      <c r="C27" s="137">
        <v>0</v>
      </c>
      <c r="D27" s="137">
        <v>0</v>
      </c>
      <c r="E27" s="137">
        <v>0.1</v>
      </c>
      <c r="F27" s="137">
        <v>0</v>
      </c>
    </row>
    <row r="28" spans="1:6" ht="20.100000000000001" customHeight="1">
      <c r="A28" s="113">
        <v>232</v>
      </c>
      <c r="B28" s="113" t="str">
        <v>Drive</v>
      </c>
      <c r="C28" s="137">
        <v>0.1</v>
      </c>
      <c r="D28" s="137">
        <v>0</v>
      </c>
      <c r="E28" s="137">
        <v>0</v>
      </c>
      <c r="F28" s="137">
        <v>0</v>
      </c>
    </row>
    <row r="29" spans="1:6" ht="20.100000000000001" customHeight="1">
      <c r="A29" s="113">
        <v>236</v>
      </c>
      <c r="B29" s="113" t="str">
        <v>Willow Springs</v>
      </c>
      <c r="C29" s="137">
        <v>0</v>
      </c>
      <c r="D29" s="137">
        <v>0</v>
      </c>
      <c r="E29" s="137">
        <v>0.1</v>
      </c>
      <c r="F29" s="137">
        <v>0</v>
      </c>
    </row>
    <row r="30" spans="1:6" ht="20.100000000000001" customHeight="1">
      <c r="A30" s="113">
        <v>238</v>
      </c>
      <c r="B30" s="113" t="str">
        <v>Lenz</v>
      </c>
      <c r="C30" s="137">
        <v>0</v>
      </c>
      <c r="D30" s="137">
        <v>0.25</v>
      </c>
      <c r="E30" s="137">
        <v>0</v>
      </c>
      <c r="F30" s="137">
        <v>0</v>
      </c>
    </row>
    <row r="31" spans="1:6" ht="20.100000000000001" customHeight="1">
      <c r="A31" s="113">
        <v>241</v>
      </c>
      <c r="B31" s="113" t="str">
        <v>Deer Head</v>
      </c>
      <c r="C31" s="137">
        <v>0</v>
      </c>
      <c r="D31" s="137">
        <v>0.1</v>
      </c>
      <c r="E31" s="137">
        <v>0</v>
      </c>
      <c r="F31" s="137">
        <v>0</v>
      </c>
    </row>
    <row r="32" spans="1:6" ht="20.100000000000001" customHeight="1">
      <c r="A32" s="113">
        <v>243</v>
      </c>
      <c r="B32" s="113" t="str">
        <v>Spring Butte</v>
      </c>
      <c r="C32" s="137">
        <v>0</v>
      </c>
      <c r="D32" s="137">
        <v>0</v>
      </c>
      <c r="E32" s="137">
        <v>0.1</v>
      </c>
      <c r="F32" s="137">
        <v>0</v>
      </c>
    </row>
    <row r="33" spans="1:6" ht="20.100000000000001" customHeight="1">
      <c r="A33" s="113">
        <v>253</v>
      </c>
      <c r="B33" s="113" t="str">
        <v>Loveless</v>
      </c>
      <c r="C33" s="137">
        <v>247</v>
      </c>
      <c r="D33" s="137">
        <v>0</v>
      </c>
      <c r="E33" s="137">
        <v>0</v>
      </c>
      <c r="F33" s="137">
        <v>0</v>
      </c>
    </row>
    <row r="34" spans="1:6" ht="20.100000000000001" customHeight="1">
      <c r="A34" s="113">
        <v>254</v>
      </c>
      <c r="B34" s="113" t="str">
        <v>Blue Bill</v>
      </c>
      <c r="C34" s="137">
        <v>0</v>
      </c>
      <c r="D34" s="137">
        <v>0</v>
      </c>
      <c r="E34" s="137">
        <v>0.25</v>
      </c>
      <c r="F34" s="137">
        <v>0</v>
      </c>
    </row>
    <row r="35" spans="1:6" ht="20.100000000000001" customHeight="1">
      <c r="A35" s="113">
        <v>255</v>
      </c>
      <c r="B35" s="113" t="str">
        <v>Fisher</v>
      </c>
      <c r="C35" s="137">
        <v>0</v>
      </c>
      <c r="D35" s="137">
        <v>0</v>
      </c>
      <c r="E35" s="137">
        <v>5</v>
      </c>
      <c r="F35" s="137">
        <v>0</v>
      </c>
    </row>
    <row r="36" spans="1:6" ht="20.100000000000001" customHeight="1">
      <c r="A36" s="113">
        <v>261</v>
      </c>
      <c r="B36" s="113" t="str">
        <v>Friendship</v>
      </c>
      <c r="C36" s="137">
        <v>0</v>
      </c>
      <c r="D36" s="137">
        <v>0</v>
      </c>
      <c r="E36" s="137">
        <v>0.3</v>
      </c>
      <c r="F36" s="137">
        <v>0</v>
      </c>
    </row>
    <row r="37" spans="1:6" ht="20.100000000000001" customHeight="1">
      <c r="A37" s="113">
        <v>262</v>
      </c>
      <c r="B37" s="113" t="str">
        <v>Access</v>
      </c>
      <c r="C37" s="137">
        <v>0.1</v>
      </c>
      <c r="D37" s="137">
        <v>0</v>
      </c>
      <c r="E37" s="137">
        <v>0</v>
      </c>
      <c r="F37" s="137">
        <v>0</v>
      </c>
    </row>
    <row r="38" spans="1:6" ht="20.100000000000001" customHeight="1">
      <c r="A38" s="113">
        <v>266</v>
      </c>
      <c r="B38" s="113" t="str">
        <v>Quartz Creek</v>
      </c>
      <c r="C38" s="137">
        <v>0.1</v>
      </c>
      <c r="D38" s="137">
        <v>0</v>
      </c>
      <c r="E38" s="137">
        <v>0</v>
      </c>
      <c r="F38" s="137">
        <v>0</v>
      </c>
    </row>
    <row r="39" spans="1:6" ht="20.100000000000001" customHeight="1">
      <c r="A39" s="113">
        <v>277</v>
      </c>
      <c r="B39" s="113" t="str">
        <v>Alisa</v>
      </c>
      <c r="C39" s="137">
        <v>0</v>
      </c>
      <c r="D39" s="137">
        <v>0</v>
      </c>
      <c r="E39" s="137">
        <v>0.25</v>
      </c>
      <c r="F39" s="137">
        <v>0</v>
      </c>
    </row>
    <row r="40" spans="1:6" ht="20.100000000000001" customHeight="1">
      <c r="A40" s="113">
        <v>280</v>
      </c>
      <c r="B40" s="113" t="str">
        <v>Slash</v>
      </c>
      <c r="C40" s="137">
        <v>0.1</v>
      </c>
      <c r="D40" s="137">
        <v>0</v>
      </c>
      <c r="E40" s="137">
        <v>0</v>
      </c>
      <c r="F40" s="137">
        <v>0</v>
      </c>
    </row>
    <row r="41" spans="1:6" ht="20.100000000000001" customHeight="1">
      <c r="A41" s="113">
        <v>282</v>
      </c>
      <c r="B41" s="113" t="str">
        <v>Powerline</v>
      </c>
      <c r="C41" s="137">
        <v>0</v>
      </c>
      <c r="D41" s="137">
        <v>0</v>
      </c>
      <c r="E41" s="137">
        <v>0.8</v>
      </c>
      <c r="F41" s="137">
        <v>0</v>
      </c>
    </row>
    <row r="42" spans="1:6" ht="20.100000000000001" customHeight="1">
      <c r="A42" s="113">
        <v>283</v>
      </c>
      <c r="B42" s="113" t="str">
        <v>Hawk</v>
      </c>
      <c r="C42" s="137">
        <v>0</v>
      </c>
      <c r="D42" s="137">
        <v>0</v>
      </c>
      <c r="E42" s="137">
        <v>0.1</v>
      </c>
      <c r="F42" s="137">
        <v>0</v>
      </c>
    </row>
    <row r="43" spans="1:6" ht="20.100000000000001" customHeight="1">
      <c r="A43" s="113">
        <v>291</v>
      </c>
      <c r="B43" s="113" t="str">
        <v>Wildhorse</v>
      </c>
      <c r="C43" s="137">
        <v>0.5</v>
      </c>
      <c r="D43" s="137">
        <v>0</v>
      </c>
      <c r="E43" s="137">
        <v>0</v>
      </c>
      <c r="F43" s="137">
        <v>0</v>
      </c>
    </row>
    <row r="44" spans="1:6" ht="20.100000000000001" customHeight="1">
      <c r="A44" s="113">
        <v>292</v>
      </c>
      <c r="B44" s="113" t="str">
        <v>Pitbull</v>
      </c>
      <c r="C44" s="137">
        <v>0.38</v>
      </c>
      <c r="D44" s="137">
        <v>0</v>
      </c>
      <c r="E44" s="137">
        <v>0</v>
      </c>
      <c r="F44" s="137">
        <v>0</v>
      </c>
    </row>
    <row r="45" spans="1:6" ht="20.100000000000001" customHeight="1">
      <c r="A45" s="113">
        <v>308</v>
      </c>
      <c r="B45" s="113" t="str">
        <v>Spring Creek</v>
      </c>
      <c r="C45" s="137">
        <v>0.1</v>
      </c>
      <c r="D45" s="137">
        <v>0</v>
      </c>
      <c r="E45" s="137">
        <v>0</v>
      </c>
      <c r="F45" s="137">
        <v>0</v>
      </c>
    </row>
    <row r="46" spans="1:6" ht="20.100000000000001" customHeight="1">
      <c r="A46" s="113">
        <v>312</v>
      </c>
      <c r="B46" s="113" t="str">
        <v>Pole</v>
      </c>
      <c r="C46" s="137">
        <v>0.1</v>
      </c>
      <c r="D46" s="137">
        <v>0</v>
      </c>
      <c r="E46" s="137">
        <v>0</v>
      </c>
      <c r="F46" s="137">
        <v>0</v>
      </c>
    </row>
    <row r="47" spans="1:6" ht="20.100000000000001" customHeight="1">
      <c r="A47" s="113">
        <v>316</v>
      </c>
      <c r="B47" s="113" t="str">
        <v>Kleinrock</v>
      </c>
      <c r="C47" s="137">
        <v>0.45</v>
      </c>
      <c r="D47" s="137">
        <v>0</v>
      </c>
      <c r="E47" s="137">
        <v>0</v>
      </c>
      <c r="F47" s="137">
        <v>0</v>
      </c>
    </row>
    <row r="48" spans="1:6" ht="20.100000000000001" customHeight="1">
      <c r="A48" s="113">
        <v>318</v>
      </c>
      <c r="B48" s="113" t="str">
        <v>Kline</v>
      </c>
      <c r="C48" s="137">
        <v>0.1</v>
      </c>
      <c r="D48" s="137">
        <v>0</v>
      </c>
      <c r="E48" s="137">
        <v>0</v>
      </c>
      <c r="F48" s="137">
        <v>0</v>
      </c>
    </row>
    <row r="49" spans="1:6" ht="20.100000000000001" customHeight="1">
      <c r="A49" s="113"/>
      <c r="B49" s="113"/>
      <c r="C49" s="137"/>
      <c r="D49" s="137"/>
      <c r="E49" s="137"/>
      <c r="F49" s="137"/>
    </row>
    <row r="50" spans="1:6" ht="20.100000000000001" customHeight="1">
      <c r="A50" s="113"/>
      <c r="B50" s="113"/>
      <c r="C50" s="137"/>
      <c r="D50" s="137"/>
      <c r="E50" s="137"/>
      <c r="F50" s="137"/>
    </row>
    <row r="51" spans="1:6" ht="20.100000000000001" customHeight="1">
      <c r="A51" s="113"/>
      <c r="B51" s="113"/>
      <c r="C51" s="137"/>
      <c r="D51" s="137"/>
      <c r="E51" s="137"/>
      <c r="F51" s="137"/>
    </row>
    <row r="52" spans="1:6" ht="20.100000000000001" customHeight="1">
      <c r="A52" s="113"/>
      <c r="B52" s="113"/>
      <c r="C52" s="137"/>
      <c r="D52" s="137"/>
      <c r="E52" s="137"/>
      <c r="F52" s="137"/>
    </row>
    <row r="53" spans="1:6" ht="20.100000000000001" customHeight="1">
      <c r="A53" s="113"/>
      <c r="B53" s="113"/>
      <c r="C53" s="137"/>
      <c r="D53" s="137"/>
      <c r="E53" s="137"/>
      <c r="F53" s="137"/>
    </row>
    <row r="54" spans="1:6" ht="20.100000000000001" customHeight="1">
      <c r="A54" s="113"/>
      <c r="B54" s="113"/>
      <c r="C54" s="137"/>
      <c r="D54" s="137"/>
      <c r="E54" s="137"/>
      <c r="F54" s="137"/>
    </row>
    <row r="55" spans="1:6" ht="20.100000000000001" customHeight="1">
      <c r="A55" s="113"/>
      <c r="B55" s="113"/>
      <c r="C55" s="137"/>
      <c r="D55" s="137"/>
      <c r="E55" s="137"/>
      <c r="F55" s="137"/>
    </row>
    <row r="56" spans="1:6" ht="20.100000000000001" customHeight="1">
      <c r="A56" s="113"/>
      <c r="B56" s="113"/>
      <c r="C56" s="137"/>
      <c r="D56" s="137"/>
      <c r="E56" s="137"/>
      <c r="F56" s="137"/>
    </row>
    <row r="57" spans="1:6" ht="20.100000000000001" customHeight="1">
      <c r="A57" s="113"/>
      <c r="B57" s="113"/>
      <c r="C57" s="137"/>
      <c r="D57" s="137"/>
      <c r="E57" s="137"/>
      <c r="F57" s="137"/>
    </row>
    <row r="58" spans="1:6" ht="20.100000000000001" customHeight="1">
      <c r="A58" s="113"/>
      <c r="B58" s="113"/>
      <c r="C58" s="137"/>
      <c r="D58" s="137"/>
      <c r="E58" s="137"/>
      <c r="F58" s="137"/>
    </row>
    <row r="59" spans="1:6" ht="20.100000000000001" customHeight="1">
      <c r="A59" s="113"/>
      <c r="B59" s="113"/>
      <c r="C59" s="137"/>
      <c r="D59" s="137"/>
      <c r="E59" s="137"/>
      <c r="F59" s="137"/>
    </row>
    <row r="60" spans="1:6" ht="20.100000000000001" customHeight="1">
      <c r="A60" s="113"/>
      <c r="B60" s="113"/>
      <c r="C60" s="137"/>
      <c r="D60" s="137"/>
      <c r="E60" s="137"/>
      <c r="F60" s="137"/>
    </row>
    <row r="61" spans="1:6" ht="20.100000000000001" customHeight="1">
      <c r="A61" s="113"/>
      <c r="B61" s="113"/>
      <c r="C61" s="137"/>
      <c r="D61" s="137"/>
      <c r="E61" s="137"/>
      <c r="F61" s="137"/>
    </row>
    <row r="62" spans="1:6" ht="20.100000000000001" customHeight="1">
      <c r="A62" s="113"/>
      <c r="B62" s="113"/>
      <c r="C62" s="137"/>
      <c r="D62" s="137"/>
      <c r="E62" s="137"/>
      <c r="F62" s="137"/>
    </row>
    <row r="63" spans="1:6" ht="20.100000000000001" customHeight="1">
      <c r="A63" s="113"/>
      <c r="B63" s="113"/>
      <c r="C63" s="137"/>
      <c r="D63" s="137"/>
      <c r="E63" s="137"/>
      <c r="F63" s="137"/>
    </row>
    <row r="64" spans="1:6" ht="20.100000000000001" customHeight="1">
      <c r="A64" s="113"/>
      <c r="B64" s="113"/>
      <c r="C64" s="137"/>
      <c r="D64" s="137"/>
      <c r="E64" s="137"/>
      <c r="F64" s="137"/>
    </row>
    <row r="65" spans="1:6" ht="20.100000000000001" customHeight="1">
      <c r="A65" s="113"/>
      <c r="B65" s="113"/>
      <c r="C65" s="137"/>
      <c r="D65" s="137"/>
      <c r="E65" s="137"/>
      <c r="F65" s="137"/>
    </row>
    <row r="66" spans="1:6" ht="20.100000000000001" customHeight="1">
      <c r="A66" s="113"/>
      <c r="B66" s="113"/>
      <c r="C66" s="137"/>
      <c r="D66" s="137"/>
      <c r="E66" s="137"/>
      <c r="F66" s="137"/>
    </row>
    <row r="67" spans="1:6" ht="20.100000000000001" customHeight="1">
      <c r="A67" s="113"/>
      <c r="B67" s="113"/>
      <c r="C67" s="137"/>
      <c r="D67" s="137"/>
      <c r="E67" s="137"/>
      <c r="F67" s="137"/>
    </row>
    <row r="68" spans="1:6" ht="20.100000000000001" customHeight="1">
      <c r="A68" s="113"/>
      <c r="B68" s="113"/>
      <c r="C68" s="137"/>
      <c r="D68" s="137"/>
      <c r="E68" s="137"/>
      <c r="F68" s="137"/>
    </row>
    <row r="69" spans="1:6" ht="20.100000000000001" customHeight="1">
      <c r="A69" s="113"/>
      <c r="B69" s="113"/>
      <c r="C69" s="137"/>
      <c r="D69" s="137"/>
      <c r="E69" s="137"/>
      <c r="F69" s="137"/>
    </row>
    <row r="70" spans="1:6" ht="20.100000000000001" customHeight="1">
      <c r="A70" s="113"/>
      <c r="B70" s="113"/>
      <c r="C70" s="137"/>
      <c r="D70" s="137"/>
      <c r="E70" s="137"/>
      <c r="F70" s="137"/>
    </row>
    <row r="71" spans="1:6" ht="20.100000000000001" customHeight="1">
      <c r="A71" s="113"/>
      <c r="B71" s="113"/>
      <c r="C71" s="137"/>
      <c r="D71" s="137"/>
      <c r="E71" s="137"/>
      <c r="F71" s="137"/>
    </row>
    <row r="72" spans="1:6" ht="20.100000000000001" customHeight="1">
      <c r="A72" s="113"/>
      <c r="B72" s="113"/>
      <c r="C72" s="137"/>
      <c r="D72" s="137"/>
      <c r="E72" s="137"/>
      <c r="F72" s="137"/>
    </row>
    <row r="73" spans="1:6" ht="20.100000000000001" customHeight="1">
      <c r="A73" s="113"/>
      <c r="B73" s="113"/>
      <c r="C73" s="137"/>
      <c r="D73" s="137"/>
      <c r="E73" s="137"/>
      <c r="F73" s="137"/>
    </row>
    <row r="74" spans="1:6" ht="20.100000000000001" customHeight="1">
      <c r="A74" s="113"/>
      <c r="B74" s="113"/>
      <c r="C74" s="137"/>
      <c r="D74" s="137"/>
      <c r="E74" s="137"/>
      <c r="F74" s="137"/>
    </row>
    <row r="75" spans="1:6" ht="20.100000000000001" customHeight="1">
      <c r="A75" s="113"/>
      <c r="B75" s="113"/>
      <c r="C75" s="137"/>
      <c r="D75" s="137"/>
      <c r="E75" s="137"/>
      <c r="F75" s="137"/>
    </row>
    <row r="76" spans="1:6" ht="20.100000000000001" customHeight="1">
      <c r="A76" s="113"/>
      <c r="B76" s="113"/>
      <c r="C76" s="137"/>
      <c r="D76" s="137"/>
      <c r="E76" s="137"/>
      <c r="F76" s="137"/>
    </row>
    <row r="77" spans="1:6" ht="20.100000000000001" customHeight="1">
      <c r="A77" s="113"/>
      <c r="B77" s="113"/>
      <c r="C77" s="137"/>
      <c r="D77" s="137"/>
      <c r="E77" s="137"/>
      <c r="F77" s="137"/>
    </row>
    <row r="78" spans="1:6" ht="20.100000000000001" customHeight="1">
      <c r="A78" s="113"/>
      <c r="B78" s="113"/>
      <c r="C78" s="137"/>
      <c r="D78" s="137"/>
      <c r="E78" s="137"/>
      <c r="F78" s="137"/>
    </row>
    <row r="79" spans="1:6" ht="20.100000000000001" customHeight="1">
      <c r="A79" s="113"/>
      <c r="B79" s="113"/>
      <c r="C79" s="137"/>
      <c r="D79" s="137"/>
      <c r="E79" s="137"/>
      <c r="F79" s="137"/>
    </row>
    <row r="80" spans="1:6" ht="20.100000000000001" customHeight="1">
      <c r="A80" s="113"/>
      <c r="B80" s="113"/>
      <c r="C80" s="137"/>
      <c r="D80" s="137"/>
      <c r="E80" s="137"/>
      <c r="F80" s="137"/>
    </row>
    <row r="81" spans="1:6" ht="20.100000000000001" customHeight="1">
      <c r="A81" s="113"/>
      <c r="B81" s="113"/>
      <c r="C81" s="137"/>
      <c r="D81" s="137"/>
      <c r="E81" s="137"/>
      <c r="F81" s="137"/>
    </row>
    <row r="82" spans="1:6" ht="20.100000000000001" customHeight="1">
      <c r="A82" s="113"/>
      <c r="B82" s="113"/>
      <c r="C82" s="137"/>
      <c r="D82" s="137"/>
      <c r="E82" s="137"/>
      <c r="F82" s="137"/>
    </row>
    <row r="83" spans="1:6" ht="20.100000000000001" customHeight="1">
      <c r="A83" s="113"/>
      <c r="B83" s="113"/>
      <c r="C83" s="137"/>
      <c r="D83" s="137"/>
      <c r="E83" s="137"/>
      <c r="F83" s="137"/>
    </row>
    <row r="84" spans="1:6" ht="20.100000000000001" customHeight="1">
      <c r="A84" s="113"/>
      <c r="B84" s="113"/>
      <c r="C84" s="137"/>
      <c r="D84" s="137"/>
      <c r="E84" s="137"/>
      <c r="F84" s="137"/>
    </row>
    <row r="85" spans="1:6" ht="20.100000000000001" customHeight="1">
      <c r="A85" s="113"/>
      <c r="B85" s="113"/>
      <c r="C85" s="137"/>
      <c r="D85" s="137"/>
      <c r="E85" s="137"/>
      <c r="F85" s="137"/>
    </row>
    <row r="86" spans="1:6" ht="20.100000000000001" customHeight="1">
      <c r="A86" s="113"/>
      <c r="B86" s="113"/>
      <c r="C86" s="137"/>
      <c r="D86" s="137"/>
      <c r="E86" s="137"/>
      <c r="F86" s="137"/>
    </row>
    <row r="87" spans="1:6" ht="20.100000000000001" customHeight="1">
      <c r="A87" s="113"/>
      <c r="B87" s="113"/>
      <c r="C87" s="137"/>
      <c r="D87" s="137"/>
      <c r="E87" s="137"/>
      <c r="F87" s="137"/>
    </row>
    <row r="88" spans="1:6" ht="20.100000000000001" customHeight="1">
      <c r="A88" s="113"/>
      <c r="B88" s="113"/>
      <c r="C88" s="137"/>
      <c r="D88" s="137"/>
      <c r="E88" s="137"/>
      <c r="F88" s="137"/>
    </row>
    <row r="89" spans="1:6" ht="20.100000000000001" customHeight="1">
      <c r="A89" s="113"/>
      <c r="B89" s="113"/>
      <c r="C89" s="137"/>
      <c r="D89" s="137"/>
      <c r="E89" s="137"/>
      <c r="F89" s="137"/>
    </row>
    <row r="90" spans="1:6" ht="20.100000000000001" customHeight="1">
      <c r="A90" s="113"/>
      <c r="B90" s="113"/>
      <c r="C90" s="137"/>
      <c r="D90" s="137"/>
      <c r="E90" s="137"/>
      <c r="F90" s="137"/>
    </row>
    <row r="91" spans="1:6" ht="20.100000000000001" customHeight="1">
      <c r="A91" s="113"/>
      <c r="B91" s="113"/>
      <c r="C91" s="137"/>
      <c r="D91" s="137"/>
      <c r="E91" s="137"/>
      <c r="F91" s="137"/>
    </row>
    <row r="92" spans="1:6" ht="20.100000000000001" customHeight="1">
      <c r="A92" s="113"/>
      <c r="B92" s="113"/>
      <c r="C92" s="137"/>
      <c r="D92" s="137"/>
      <c r="E92" s="137"/>
      <c r="F92" s="137"/>
    </row>
    <row r="93" spans="1:6" ht="20.100000000000001" customHeight="1">
      <c r="A93" s="113"/>
      <c r="B93" s="113"/>
      <c r="C93" s="137"/>
      <c r="D93" s="137"/>
      <c r="E93" s="137"/>
      <c r="F93" s="137"/>
    </row>
    <row r="94" spans="1:6" ht="20.100000000000001" customHeight="1">
      <c r="A94" s="113"/>
      <c r="B94" s="113"/>
      <c r="C94" s="137"/>
      <c r="D94" s="137"/>
      <c r="E94" s="137"/>
      <c r="F94" s="137"/>
    </row>
    <row r="95" spans="1:6" ht="20.100000000000001" customHeight="1">
      <c r="A95" s="113"/>
      <c r="B95" s="113"/>
      <c r="C95" s="137"/>
      <c r="D95" s="137"/>
      <c r="E95" s="137"/>
      <c r="F95" s="137"/>
    </row>
    <row r="96" spans="1:6" ht="20.100000000000001" customHeight="1">
      <c r="A96" s="113"/>
      <c r="B96" s="113"/>
      <c r="C96" s="137"/>
      <c r="D96" s="137"/>
      <c r="E96" s="137"/>
      <c r="F96" s="137"/>
    </row>
    <row r="97" spans="1:6" ht="20.100000000000001" customHeight="1">
      <c r="A97" s="113"/>
      <c r="B97" s="113"/>
      <c r="C97" s="137"/>
      <c r="D97" s="137"/>
      <c r="E97" s="137"/>
      <c r="F97" s="137"/>
    </row>
    <row r="98" spans="1:6" ht="20.100000000000001" customHeight="1">
      <c r="A98" s="113"/>
      <c r="B98" s="113"/>
      <c r="C98" s="137"/>
      <c r="D98" s="137"/>
      <c r="E98" s="137"/>
      <c r="F98" s="137"/>
    </row>
    <row r="99" spans="1:6" ht="20.100000000000001" customHeight="1">
      <c r="A99" s="113"/>
      <c r="B99" s="113"/>
      <c r="C99" s="137"/>
      <c r="D99" s="137"/>
      <c r="E99" s="137"/>
      <c r="F99" s="137"/>
    </row>
    <row r="100" spans="1:6" ht="20.100000000000001" customHeight="1">
      <c r="A100" s="113"/>
      <c r="B100" s="113"/>
      <c r="C100" s="137"/>
      <c r="D100" s="137"/>
      <c r="E100" s="137"/>
      <c r="F100" s="137"/>
    </row>
    <row r="101" spans="1:6" ht="20.100000000000001" customHeight="1">
      <c r="A101" s="113"/>
      <c r="B101" s="113"/>
      <c r="C101" s="137"/>
      <c r="D101" s="137"/>
      <c r="E101" s="137"/>
      <c r="F101" s="137"/>
    </row>
    <row r="102" spans="1:6" ht="20.100000000000001" customHeight="1">
      <c r="A102" s="113"/>
      <c r="B102" s="113"/>
      <c r="C102" s="137"/>
      <c r="D102" s="137"/>
      <c r="E102" s="137"/>
      <c r="F102" s="137"/>
    </row>
    <row r="103" spans="1:6" ht="20.100000000000001" customHeight="1">
      <c r="A103" s="113"/>
      <c r="B103" s="113"/>
      <c r="C103" s="137"/>
      <c r="D103" s="137"/>
      <c r="E103" s="137"/>
      <c r="F103" s="137"/>
    </row>
    <row r="104" spans="1:6" ht="20.100000000000001" customHeight="1">
      <c r="A104" s="113"/>
      <c r="B104" s="113"/>
      <c r="C104" s="137"/>
      <c r="D104" s="137"/>
      <c r="E104" s="137"/>
      <c r="F104" s="137"/>
    </row>
    <row r="105" spans="1:6" ht="20.100000000000001" customHeight="1">
      <c r="A105" s="113"/>
      <c r="B105" s="113"/>
      <c r="C105" s="137"/>
      <c r="D105" s="137"/>
      <c r="E105" s="137"/>
      <c r="F105" s="137"/>
    </row>
    <row r="106" spans="1:6" ht="20.100000000000001" customHeight="1">
      <c r="A106" s="113"/>
      <c r="B106" s="113"/>
      <c r="C106" s="137"/>
      <c r="D106" s="137"/>
      <c r="E106" s="137"/>
      <c r="F106" s="137"/>
    </row>
    <row r="107" spans="1:6" ht="20.100000000000001" customHeight="1">
      <c r="A107" s="113"/>
      <c r="B107" s="113"/>
      <c r="C107" s="137"/>
      <c r="D107" s="137"/>
      <c r="E107" s="137"/>
      <c r="F107" s="137"/>
    </row>
    <row r="108" spans="1:6" ht="20.100000000000001" customHeight="1">
      <c r="A108" s="113"/>
      <c r="B108" s="113"/>
      <c r="C108" s="137"/>
      <c r="D108" s="137"/>
      <c r="E108" s="137"/>
      <c r="F108" s="137"/>
    </row>
    <row r="109" spans="1:6" ht="20.100000000000001" customHeight="1">
      <c r="A109" s="113"/>
      <c r="B109" s="113"/>
      <c r="C109" s="137"/>
      <c r="D109" s="137"/>
      <c r="E109" s="137"/>
      <c r="F109" s="137"/>
    </row>
    <row r="110" spans="1:6" ht="20.100000000000001" customHeight="1">
      <c r="A110" s="113"/>
      <c r="B110" s="113"/>
      <c r="C110" s="137"/>
      <c r="D110" s="137"/>
      <c r="E110" s="137"/>
      <c r="F110" s="137"/>
    </row>
    <row r="111" spans="1:6" ht="20.100000000000001" customHeight="1">
      <c r="A111" s="113"/>
      <c r="B111" s="113"/>
      <c r="C111" s="137"/>
      <c r="D111" s="137"/>
      <c r="E111" s="137"/>
      <c r="F111" s="137"/>
    </row>
    <row r="112" spans="1:6" ht="20.100000000000001" customHeight="1">
      <c r="A112" s="113"/>
      <c r="B112" s="113"/>
      <c r="C112" s="137"/>
      <c r="D112" s="137"/>
      <c r="E112" s="137"/>
      <c r="F112" s="137"/>
    </row>
    <row r="113" spans="1:6" ht="20.100000000000001" customHeight="1">
      <c r="A113" s="113"/>
      <c r="B113" s="113"/>
      <c r="C113" s="137"/>
      <c r="D113" s="137"/>
      <c r="E113" s="137"/>
      <c r="F113" s="137"/>
    </row>
    <row r="114" spans="1:6" ht="20.100000000000001" customHeight="1">
      <c r="A114" s="113"/>
      <c r="B114" s="113"/>
      <c r="C114" s="137"/>
      <c r="D114" s="137"/>
      <c r="E114" s="137"/>
      <c r="F114" s="137"/>
    </row>
    <row r="115" spans="1:6" ht="20.100000000000001" customHeight="1">
      <c r="A115" s="113"/>
      <c r="B115" s="113"/>
      <c r="C115" s="137"/>
      <c r="D115" s="137"/>
      <c r="E115" s="137"/>
      <c r="F115" s="137"/>
    </row>
    <row r="116" spans="1:6" ht="20.100000000000001" customHeight="1">
      <c r="A116" s="135"/>
      <c r="B116" s="135"/>
      <c r="C116" s="135"/>
      <c r="D116" s="135"/>
      <c r="E116" s="135"/>
      <c r="F116" s="135"/>
    </row>
    <row r="117" spans="1:6" ht="20.100000000000001" customHeight="1">
      <c r="A117" s="135"/>
      <c r="B117" s="135"/>
      <c r="C117" s="135"/>
      <c r="D117" s="135"/>
      <c r="E117" s="135"/>
      <c r="F117" s="135"/>
    </row>
    <row r="118" spans="1:6" ht="20.100000000000001" customHeight="1">
      <c r="A118" s="135"/>
      <c r="B118" s="135"/>
      <c r="C118" s="135"/>
      <c r="D118" s="135"/>
      <c r="E118" s="135"/>
      <c r="F118" s="135"/>
    </row>
    <row r="119" spans="1:6" ht="20.100000000000001" customHeight="1">
      <c r="A119" s="135"/>
      <c r="B119" s="135"/>
      <c r="C119" s="135"/>
      <c r="D119" s="135"/>
      <c r="E119" s="135"/>
      <c r="F119" s="135"/>
    </row>
    <row r="120" spans="1:6" ht="20.100000000000001" customHeight="1">
      <c r="A120" s="135"/>
      <c r="B120" s="135"/>
      <c r="C120" s="135"/>
      <c r="D120" s="135"/>
      <c r="E120" s="135"/>
      <c r="F120" s="135"/>
    </row>
    <row r="121" spans="1:6" ht="20.100000000000001" customHeight="1">
      <c r="A121" s="135"/>
      <c r="B121" s="135"/>
      <c r="C121" s="135"/>
      <c r="D121" s="135"/>
      <c r="E121" s="135"/>
      <c r="F121" s="135"/>
    </row>
    <row r="122" spans="1:6" ht="20.100000000000001" customHeight="1">
      <c r="A122" s="135"/>
      <c r="B122" s="135"/>
      <c r="C122" s="135"/>
      <c r="D122" s="135"/>
      <c r="E122" s="135"/>
      <c r="F122" s="135"/>
    </row>
    <row r="123" spans="1:6" ht="20.100000000000001" customHeight="1">
      <c r="A123" s="135"/>
      <c r="B123" s="135"/>
      <c r="C123" s="135"/>
      <c r="D123" s="135"/>
      <c r="E123" s="135"/>
      <c r="F123" s="135"/>
    </row>
    <row r="124" spans="1:6" ht="20.100000000000001" customHeight="1">
      <c r="A124" s="135"/>
      <c r="B124" s="135"/>
      <c r="C124" s="135"/>
      <c r="D124" s="135"/>
      <c r="E124" s="135"/>
      <c r="F124" s="135"/>
    </row>
    <row r="125" spans="1:6" ht="20.100000000000001" customHeight="1">
      <c r="A125" s="135"/>
      <c r="B125" s="135"/>
      <c r="C125" s="135"/>
      <c r="D125" s="135"/>
      <c r="E125" s="135"/>
      <c r="F125" s="135"/>
    </row>
    <row r="126" spans="1:6" ht="20.100000000000001" customHeight="1">
      <c r="A126" s="135"/>
      <c r="B126" s="135"/>
      <c r="C126" s="135"/>
      <c r="D126" s="135"/>
      <c r="E126" s="135"/>
      <c r="F126" s="135"/>
    </row>
    <row r="127" spans="1:6" ht="20.100000000000001" customHeight="1">
      <c r="A127" s="135"/>
      <c r="B127" s="135"/>
      <c r="C127" s="135"/>
      <c r="D127" s="135"/>
      <c r="E127" s="135"/>
      <c r="F127" s="135"/>
    </row>
    <row r="128" spans="1:6" ht="20.100000000000001" customHeight="1">
      <c r="A128" s="135"/>
      <c r="B128" s="135"/>
      <c r="C128" s="135"/>
      <c r="D128" s="135"/>
      <c r="E128" s="135"/>
      <c r="F128" s="135"/>
    </row>
    <row r="129" spans="1:6" ht="20.100000000000001" customHeight="1">
      <c r="A129" s="135"/>
      <c r="B129" s="135"/>
      <c r="C129" s="135"/>
      <c r="D129" s="135"/>
      <c r="E129" s="135"/>
      <c r="F129" s="135"/>
    </row>
    <row r="130" spans="1:6" ht="20.100000000000001" customHeight="1">
      <c r="A130" s="135"/>
      <c r="B130" s="135"/>
      <c r="C130" s="135"/>
      <c r="D130" s="135"/>
      <c r="E130" s="135"/>
      <c r="F130" s="135"/>
    </row>
    <row r="131" spans="1:6" ht="20.100000000000001" customHeight="1">
      <c r="A131" s="135"/>
      <c r="B131" s="135"/>
      <c r="C131" s="135"/>
      <c r="D131" s="135"/>
      <c r="E131" s="135"/>
      <c r="F131" s="135"/>
    </row>
    <row r="132" spans="1:6" ht="20.100000000000001" customHeight="1">
      <c r="A132" s="135"/>
      <c r="B132" s="135"/>
      <c r="C132" s="135"/>
      <c r="D132" s="135"/>
      <c r="E132" s="135"/>
      <c r="F132" s="135"/>
    </row>
    <row r="133" spans="1:6" ht="20.100000000000001" customHeight="1">
      <c r="A133" s="135"/>
      <c r="B133" s="135"/>
      <c r="C133" s="135"/>
      <c r="D133" s="135"/>
      <c r="E133" s="135"/>
      <c r="F133" s="135"/>
    </row>
    <row r="134" spans="1:6" ht="20.100000000000001" customHeight="1">
      <c r="A134" s="135"/>
      <c r="B134" s="135"/>
      <c r="C134" s="135"/>
      <c r="D134" s="135"/>
      <c r="E134" s="135"/>
      <c r="F134" s="135"/>
    </row>
    <row r="135" spans="1:6" ht="20.100000000000001" customHeight="1">
      <c r="A135" s="135"/>
      <c r="B135" s="135"/>
      <c r="C135" s="135"/>
      <c r="D135" s="135"/>
      <c r="E135" s="135"/>
      <c r="F135" s="135"/>
    </row>
    <row r="136" spans="1:6" ht="20.100000000000001" customHeight="1">
      <c r="A136" s="135"/>
      <c r="B136" s="135"/>
      <c r="C136" s="135"/>
      <c r="D136" s="135"/>
      <c r="E136" s="135"/>
      <c r="F136" s="135"/>
    </row>
    <row r="137" spans="1:6" ht="20.100000000000001" customHeight="1">
      <c r="A137" s="135"/>
      <c r="B137" s="135"/>
      <c r="C137" s="135"/>
      <c r="D137" s="135"/>
      <c r="E137" s="135"/>
      <c r="F137" s="135"/>
    </row>
    <row r="138" spans="1:6" ht="20.100000000000001" customHeight="1">
      <c r="A138" s="135"/>
      <c r="B138" s="135"/>
      <c r="C138" s="135"/>
      <c r="D138" s="135"/>
      <c r="E138" s="135"/>
      <c r="F138" s="135"/>
    </row>
    <row r="139" spans="1:6" ht="20.100000000000001" customHeight="1">
      <c r="A139" s="135"/>
      <c r="B139" s="135"/>
      <c r="C139" s="135"/>
      <c r="D139" s="135"/>
      <c r="E139" s="135"/>
      <c r="F139" s="135"/>
    </row>
    <row r="140" spans="1:6" ht="20.100000000000001" customHeight="1">
      <c r="A140" s="135"/>
      <c r="B140" s="135"/>
      <c r="C140" s="135"/>
      <c r="D140" s="135"/>
      <c r="E140" s="135"/>
      <c r="F140" s="135"/>
    </row>
    <row r="141" spans="1:6" ht="20.100000000000001" customHeight="1">
      <c r="A141" s="135"/>
      <c r="B141" s="135"/>
      <c r="C141" s="135"/>
      <c r="D141" s="135"/>
      <c r="E141" s="135"/>
      <c r="F141" s="135"/>
    </row>
    <row r="142" spans="1:6" ht="20.100000000000001" customHeight="1">
      <c r="A142" s="135"/>
      <c r="B142" s="135"/>
      <c r="C142" s="135"/>
      <c r="D142" s="135"/>
      <c r="E142" s="135"/>
      <c r="F142" s="135"/>
    </row>
    <row r="143" spans="1:6" ht="20.100000000000001" customHeight="1">
      <c r="A143" s="135"/>
      <c r="B143" s="135"/>
      <c r="C143" s="135"/>
      <c r="D143" s="135"/>
      <c r="E143" s="135"/>
      <c r="F143" s="135"/>
    </row>
    <row r="144" spans="1:6" ht="20.100000000000001" customHeight="1">
      <c r="A144" s="135"/>
      <c r="B144" s="135"/>
      <c r="C144" s="135"/>
      <c r="D144" s="135"/>
      <c r="E144" s="135"/>
      <c r="F144" s="135"/>
    </row>
    <row r="145" spans="1:6" ht="20.100000000000001" customHeight="1">
      <c r="A145" s="135"/>
      <c r="B145" s="135"/>
      <c r="C145" s="135"/>
      <c r="D145" s="135"/>
      <c r="E145" s="135"/>
      <c r="F145" s="135"/>
    </row>
    <row r="146" spans="1:6" ht="20.100000000000001" customHeight="1">
      <c r="A146" s="135"/>
      <c r="B146" s="135"/>
      <c r="C146" s="135"/>
      <c r="D146" s="135"/>
      <c r="E146" s="135"/>
      <c r="F146" s="135"/>
    </row>
  </sheetData>
  <mergeCells count="1">
    <mergeCell ref="A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4" tint="0.39997558519241921"/>
  </sheetPr>
  <dimension ref="A1:N115"/>
  <sheetViews>
    <sheetView zoomScaleNormal="100" workbookViewId="0">
      <selection activeCell="A4" sqref="A4"/>
    </sheetView>
  </sheetViews>
  <sheetFormatPr defaultColWidth="9.140625" defaultRowHeight="15"/>
  <cols>
    <col min="1" max="6" width="18.7109375" customWidth="1"/>
    <col min="10" max="10" width="11.5703125" customWidth="1"/>
  </cols>
  <sheetData>
    <row r="1" spans="1:14">
      <c r="A1" s="201" t="s">
        <v>750</v>
      </c>
      <c r="B1" s="201"/>
      <c r="C1" s="201"/>
      <c r="D1" s="201"/>
      <c r="E1" s="201"/>
      <c r="F1" s="201"/>
    </row>
    <row r="2" spans="1:14">
      <c r="A2" s="2"/>
      <c r="B2" s="2"/>
      <c r="C2" s="2"/>
      <c r="D2" s="2"/>
    </row>
    <row r="3" spans="1:14" ht="60">
      <c r="A3" s="1" t="s">
        <v>725</v>
      </c>
      <c r="B3" s="1" t="s">
        <v>726</v>
      </c>
      <c r="C3" s="1" t="s">
        <v>727</v>
      </c>
      <c r="D3" s="1" t="s">
        <v>728</v>
      </c>
      <c r="E3" s="1" t="s">
        <v>17</v>
      </c>
      <c r="F3" s="1" t="s">
        <v>751</v>
      </c>
      <c r="G3" s="4" t="s">
        <v>730</v>
      </c>
      <c r="H3" s="4" t="s">
        <v>731</v>
      </c>
      <c r="I3" s="4" t="s">
        <v>735</v>
      </c>
      <c r="J3" s="4" t="s">
        <v>733</v>
      </c>
      <c r="K3" s="4" t="s">
        <v>734</v>
      </c>
      <c r="L3" s="4" t="s">
        <v>20</v>
      </c>
      <c r="M3" s="4" t="s">
        <v>21</v>
      </c>
      <c r="N3" s="4" t="s">
        <v>672</v>
      </c>
    </row>
    <row r="4" spans="1:14">
      <c r="A4" s="12" cm="1">
        <f t="array" ref="A4:F36">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_xlpm.data,_xlfn._xlws.FILTER(_xlfn.HSTACK(_xlpm.wildcad,_xlpm.fireName,_xlpm.humanAc,_xlpm.lightningAc,_xlpm.undeterminedAc,_xlpm.iqcs),UPPER(TRIM(_xlpm.district))="981S"),
    IFERROR(_xlfn._xlws.SORT(_xlpm.data,1,1),"")
)</f>
        <v>104</v>
      </c>
      <c r="B4" s="10" t="str">
        <v>Meadow</v>
      </c>
      <c r="C4" s="34">
        <v>1.1200000000000001</v>
      </c>
      <c r="D4" s="34">
        <v>0</v>
      </c>
      <c r="E4" s="34">
        <v>0</v>
      </c>
      <c r="F4" s="34">
        <v>0</v>
      </c>
      <c r="G4" s="11">
        <f>COUNTIF(C4:C199,"&gt;0")</f>
        <v>20</v>
      </c>
      <c r="H4" s="11">
        <f>COUNTIF(D4:D199,"&gt;0")</f>
        <v>3</v>
      </c>
      <c r="I4" s="11">
        <f>COUNTIF(E4:E199,"&gt;0")</f>
        <v>9</v>
      </c>
      <c r="J4" s="35">
        <f>SUM(C4:C199)</f>
        <v>255.70999999999995</v>
      </c>
      <c r="K4" s="35">
        <f>SUM(D4:D199)</f>
        <v>0.45</v>
      </c>
      <c r="L4" s="35">
        <f>SUM(E4:E199)</f>
        <v>6.3</v>
      </c>
      <c r="M4" s="35">
        <f>SUM(J4:K4)</f>
        <v>256.15999999999997</v>
      </c>
      <c r="N4" s="11">
        <f>SUM(G4,H4)</f>
        <v>23</v>
      </c>
    </row>
    <row r="5" spans="1:14" ht="20.100000000000001" customHeight="1">
      <c r="A5" s="12">
        <v>111</v>
      </c>
      <c r="B5" s="10" t="str">
        <v>NFCA #69</v>
      </c>
      <c r="C5" s="34">
        <v>0</v>
      </c>
      <c r="D5" s="34">
        <v>0</v>
      </c>
      <c r="E5" s="34">
        <v>0</v>
      </c>
      <c r="F5" s="34">
        <v>0</v>
      </c>
    </row>
    <row r="6" spans="1:14" ht="20.100000000000001" customHeight="1">
      <c r="A6" s="12">
        <v>116</v>
      </c>
      <c r="B6" s="10" t="str">
        <v>Semi</v>
      </c>
      <c r="C6" s="34">
        <v>0.1</v>
      </c>
      <c r="D6" s="34">
        <v>0</v>
      </c>
      <c r="E6" s="34">
        <v>0</v>
      </c>
      <c r="F6" s="34">
        <v>0</v>
      </c>
    </row>
    <row r="7" spans="1:14" ht="20.100000000000001" customHeight="1">
      <c r="A7" s="12">
        <v>121</v>
      </c>
      <c r="B7" s="10" t="str">
        <v>Copeland</v>
      </c>
      <c r="C7" s="34">
        <v>4.8</v>
      </c>
      <c r="D7" s="34">
        <v>0</v>
      </c>
      <c r="E7" s="34">
        <v>0</v>
      </c>
      <c r="F7" s="34">
        <v>0</v>
      </c>
    </row>
    <row r="8" spans="1:14" ht="20.100000000000001" customHeight="1">
      <c r="A8" s="12">
        <v>132</v>
      </c>
      <c r="B8" s="10" t="str">
        <v>Swan Lake</v>
      </c>
      <c r="C8" s="34">
        <v>0.1</v>
      </c>
      <c r="D8" s="34">
        <v>0</v>
      </c>
      <c r="E8" s="34">
        <v>0</v>
      </c>
      <c r="F8" s="34">
        <v>0</v>
      </c>
    </row>
    <row r="9" spans="1:14" ht="20.100000000000001" customHeight="1">
      <c r="A9" s="12">
        <v>136</v>
      </c>
      <c r="B9" s="10" t="str">
        <v>Elde</v>
      </c>
      <c r="C9" s="34">
        <v>0.1</v>
      </c>
      <c r="D9" s="34">
        <v>0</v>
      </c>
      <c r="E9" s="34">
        <v>0</v>
      </c>
      <c r="F9" s="34">
        <v>0</v>
      </c>
    </row>
    <row r="10" spans="1:14" ht="20.100000000000001" customHeight="1">
      <c r="A10" s="12">
        <v>148</v>
      </c>
      <c r="B10" s="10" t="str">
        <v>Bedfield</v>
      </c>
      <c r="C10" s="34">
        <v>0.1</v>
      </c>
      <c r="D10" s="34">
        <v>0</v>
      </c>
      <c r="E10" s="34">
        <v>0</v>
      </c>
      <c r="F10" s="34">
        <v>0</v>
      </c>
    </row>
    <row r="11" spans="1:14" ht="20.100000000000001" customHeight="1">
      <c r="A11" s="12">
        <v>155</v>
      </c>
      <c r="B11" s="10" t="str">
        <v>Pit</v>
      </c>
      <c r="C11" s="34">
        <v>0.1</v>
      </c>
      <c r="D11" s="34">
        <v>0</v>
      </c>
      <c r="E11" s="34">
        <v>0</v>
      </c>
      <c r="F11" s="34">
        <v>0</v>
      </c>
    </row>
    <row r="12" spans="1:14" ht="20.100000000000001" customHeight="1">
      <c r="A12" s="12">
        <v>160</v>
      </c>
      <c r="B12" s="10" t="str">
        <v>Scale</v>
      </c>
      <c r="C12" s="34">
        <v>0</v>
      </c>
      <c r="D12" s="34">
        <v>0</v>
      </c>
      <c r="E12" s="34">
        <v>0.1</v>
      </c>
      <c r="F12" s="34">
        <v>0</v>
      </c>
    </row>
    <row r="13" spans="1:14" ht="20.100000000000001" customHeight="1">
      <c r="A13" s="12">
        <v>179</v>
      </c>
      <c r="B13" s="10" t="str">
        <v>Boyle</v>
      </c>
      <c r="C13" s="34">
        <v>0</v>
      </c>
      <c r="D13" s="34">
        <v>0.1</v>
      </c>
      <c r="E13" s="34">
        <v>0</v>
      </c>
      <c r="F13" s="34">
        <v>0</v>
      </c>
    </row>
    <row r="14" spans="1:14" ht="20.100000000000001" customHeight="1">
      <c r="A14" s="12">
        <v>184</v>
      </c>
      <c r="B14" s="10" t="str">
        <v>Seagull</v>
      </c>
      <c r="C14" s="34">
        <v>0.1</v>
      </c>
      <c r="D14" s="34">
        <v>0</v>
      </c>
      <c r="E14" s="34">
        <v>0</v>
      </c>
      <c r="F14" s="34">
        <v>0</v>
      </c>
    </row>
    <row r="15" spans="1:14" ht="20.100000000000001" customHeight="1">
      <c r="A15" s="12">
        <v>185</v>
      </c>
      <c r="B15" s="10" t="str">
        <v>Agency</v>
      </c>
      <c r="C15" s="34">
        <v>0.16</v>
      </c>
      <c r="D15" s="34">
        <v>0</v>
      </c>
      <c r="E15" s="34">
        <v>0</v>
      </c>
      <c r="F15" s="34">
        <v>0</v>
      </c>
    </row>
    <row r="16" spans="1:14" ht="20.100000000000001" customHeight="1">
      <c r="A16" s="12">
        <v>195</v>
      </c>
      <c r="B16" s="10" t="str">
        <v>Swan</v>
      </c>
      <c r="C16" s="34">
        <v>0</v>
      </c>
      <c r="D16" s="34">
        <v>0</v>
      </c>
      <c r="E16" s="34">
        <v>0.1</v>
      </c>
      <c r="F16" s="34">
        <v>0</v>
      </c>
    </row>
    <row r="17" spans="1:6" ht="20.100000000000001" customHeight="1">
      <c r="A17" s="12">
        <v>207</v>
      </c>
      <c r="B17" s="10" t="str">
        <v>Wren</v>
      </c>
      <c r="C17" s="34">
        <v>0.1</v>
      </c>
      <c r="D17" s="34">
        <v>0</v>
      </c>
      <c r="E17" s="34">
        <v>0</v>
      </c>
      <c r="F17" s="34">
        <v>0</v>
      </c>
    </row>
    <row r="18" spans="1:6" ht="20.100000000000001" customHeight="1">
      <c r="A18" s="12">
        <v>209</v>
      </c>
      <c r="B18" s="10" t="str">
        <v>Scott Creek</v>
      </c>
      <c r="C18" s="34">
        <v>0</v>
      </c>
      <c r="D18" s="34">
        <v>0.1</v>
      </c>
      <c r="E18" s="34">
        <v>0</v>
      </c>
      <c r="F18" s="34">
        <v>0</v>
      </c>
    </row>
    <row r="19" spans="1:6" ht="20.100000000000001" customHeight="1">
      <c r="A19" s="12">
        <v>212</v>
      </c>
      <c r="B19" s="10" t="str">
        <v>Nagel Ridge</v>
      </c>
      <c r="C19" s="34">
        <v>0.1</v>
      </c>
      <c r="D19" s="34">
        <v>0</v>
      </c>
      <c r="E19" s="34">
        <v>0</v>
      </c>
      <c r="F19" s="34">
        <v>0</v>
      </c>
    </row>
    <row r="20" spans="1:6" ht="20.100000000000001" customHeight="1">
      <c r="A20" s="12">
        <v>231</v>
      </c>
      <c r="B20" s="10" t="str">
        <v>Cherry</v>
      </c>
      <c r="C20" s="34">
        <v>0</v>
      </c>
      <c r="D20" s="34">
        <v>0</v>
      </c>
      <c r="E20" s="34">
        <v>0.1</v>
      </c>
      <c r="F20" s="34">
        <v>0</v>
      </c>
    </row>
    <row r="21" spans="1:6" ht="20.100000000000001" customHeight="1">
      <c r="A21" s="12">
        <v>232</v>
      </c>
      <c r="B21" s="10" t="str">
        <v>Drive</v>
      </c>
      <c r="C21" s="34">
        <v>0.1</v>
      </c>
      <c r="D21" s="34">
        <v>0</v>
      </c>
      <c r="E21" s="34">
        <v>0</v>
      </c>
      <c r="F21" s="34">
        <v>0</v>
      </c>
    </row>
    <row r="22" spans="1:6" ht="20.100000000000001" customHeight="1">
      <c r="A22" s="12">
        <v>236</v>
      </c>
      <c r="B22" s="10" t="str">
        <v>Willow Springs</v>
      </c>
      <c r="C22" s="34">
        <v>0</v>
      </c>
      <c r="D22" s="34">
        <v>0</v>
      </c>
      <c r="E22" s="34">
        <v>0.1</v>
      </c>
      <c r="F22" s="34">
        <v>0</v>
      </c>
    </row>
    <row r="23" spans="1:6" ht="20.100000000000001" customHeight="1">
      <c r="A23" s="12">
        <v>238</v>
      </c>
      <c r="B23" s="10" t="str">
        <v>Lenz</v>
      </c>
      <c r="C23" s="34">
        <v>0</v>
      </c>
      <c r="D23" s="34">
        <v>0.25</v>
      </c>
      <c r="E23" s="34">
        <v>0</v>
      </c>
      <c r="F23" s="34">
        <v>0</v>
      </c>
    </row>
    <row r="24" spans="1:6" ht="20.100000000000001" customHeight="1">
      <c r="A24" s="12">
        <v>253</v>
      </c>
      <c r="B24" s="10" t="str">
        <v>Loveless</v>
      </c>
      <c r="C24" s="34">
        <v>247</v>
      </c>
      <c r="D24" s="34">
        <v>0</v>
      </c>
      <c r="E24" s="34">
        <v>0</v>
      </c>
      <c r="F24" s="34">
        <v>0</v>
      </c>
    </row>
    <row r="25" spans="1:6" ht="20.100000000000001" customHeight="1">
      <c r="A25" s="12">
        <v>254</v>
      </c>
      <c r="B25" s="10" t="str">
        <v>Blue Bill</v>
      </c>
      <c r="C25" s="34">
        <v>0</v>
      </c>
      <c r="D25" s="34">
        <v>0</v>
      </c>
      <c r="E25" s="34">
        <v>0.25</v>
      </c>
      <c r="F25" s="34">
        <v>0</v>
      </c>
    </row>
    <row r="26" spans="1:6" ht="20.100000000000001" customHeight="1">
      <c r="A26" s="12">
        <v>255</v>
      </c>
      <c r="B26" s="10" t="str">
        <v>Fisher</v>
      </c>
      <c r="C26" s="34">
        <v>0</v>
      </c>
      <c r="D26" s="34">
        <v>0</v>
      </c>
      <c r="E26" s="34">
        <v>5</v>
      </c>
      <c r="F26" s="34">
        <v>0</v>
      </c>
    </row>
    <row r="27" spans="1:6" ht="20.100000000000001" customHeight="1">
      <c r="A27" s="12">
        <v>261</v>
      </c>
      <c r="B27" s="10" t="str">
        <v>Friendship</v>
      </c>
      <c r="C27" s="34">
        <v>0</v>
      </c>
      <c r="D27" s="34">
        <v>0</v>
      </c>
      <c r="E27" s="34">
        <v>0.3</v>
      </c>
      <c r="F27" s="34">
        <v>0</v>
      </c>
    </row>
    <row r="28" spans="1:6" ht="20.100000000000001" customHeight="1">
      <c r="A28" s="12">
        <v>262</v>
      </c>
      <c r="B28" s="10" t="str">
        <v>Access</v>
      </c>
      <c r="C28" s="34">
        <v>0.1</v>
      </c>
      <c r="D28" s="34">
        <v>0</v>
      </c>
      <c r="E28" s="34">
        <v>0</v>
      </c>
      <c r="F28" s="34">
        <v>0</v>
      </c>
    </row>
    <row r="29" spans="1:6" ht="20.100000000000001" customHeight="1">
      <c r="A29" s="12">
        <v>277</v>
      </c>
      <c r="B29" s="10" t="str">
        <v>Alisa</v>
      </c>
      <c r="C29" s="34">
        <v>0</v>
      </c>
      <c r="D29" s="34">
        <v>0</v>
      </c>
      <c r="E29" s="34">
        <v>0.25</v>
      </c>
      <c r="F29" s="34">
        <v>0</v>
      </c>
    </row>
    <row r="30" spans="1:6" ht="20.100000000000001" customHeight="1">
      <c r="A30" s="12">
        <v>280</v>
      </c>
      <c r="B30" s="10" t="str">
        <v>Slash</v>
      </c>
      <c r="C30" s="34">
        <v>0.1</v>
      </c>
      <c r="D30" s="34">
        <v>0</v>
      </c>
      <c r="E30" s="34">
        <v>0</v>
      </c>
      <c r="F30" s="34">
        <v>0</v>
      </c>
    </row>
    <row r="31" spans="1:6" ht="20.100000000000001" customHeight="1">
      <c r="A31" s="12">
        <v>283</v>
      </c>
      <c r="B31" s="10" t="str">
        <v>Hawk</v>
      </c>
      <c r="C31" s="34">
        <v>0</v>
      </c>
      <c r="D31" s="34">
        <v>0</v>
      </c>
      <c r="E31" s="34">
        <v>0.1</v>
      </c>
      <c r="F31" s="34">
        <v>0</v>
      </c>
    </row>
    <row r="32" spans="1:6" ht="20.100000000000001" customHeight="1">
      <c r="A32" s="12">
        <v>291</v>
      </c>
      <c r="B32" s="10" t="str">
        <v>Wildhorse</v>
      </c>
      <c r="C32" s="34">
        <v>0.5</v>
      </c>
      <c r="D32" s="34">
        <v>0</v>
      </c>
      <c r="E32" s="34">
        <v>0</v>
      </c>
      <c r="F32" s="34">
        <v>0</v>
      </c>
    </row>
    <row r="33" spans="1:6">
      <c r="A33" s="12">
        <v>292</v>
      </c>
      <c r="B33" s="10" t="str">
        <v>Pitbull</v>
      </c>
      <c r="C33" s="34">
        <v>0.38</v>
      </c>
      <c r="D33" s="34">
        <v>0</v>
      </c>
      <c r="E33" s="34">
        <v>0</v>
      </c>
      <c r="F33" s="34">
        <v>0</v>
      </c>
    </row>
    <row r="34" spans="1:6">
      <c r="A34" s="12">
        <v>312</v>
      </c>
      <c r="B34" s="10" t="str">
        <v>Pole</v>
      </c>
      <c r="C34" s="34">
        <v>0.1</v>
      </c>
      <c r="D34" s="34">
        <v>0</v>
      </c>
      <c r="E34" s="34">
        <v>0</v>
      </c>
      <c r="F34" s="34">
        <v>0</v>
      </c>
    </row>
    <row r="35" spans="1:6">
      <c r="A35" s="12">
        <v>316</v>
      </c>
      <c r="B35" s="10" t="str">
        <v>Kleinrock</v>
      </c>
      <c r="C35" s="34">
        <v>0.45</v>
      </c>
      <c r="D35" s="34">
        <v>0</v>
      </c>
      <c r="E35" s="34">
        <v>0</v>
      </c>
      <c r="F35" s="34">
        <v>0</v>
      </c>
    </row>
    <row r="36" spans="1:6">
      <c r="A36" s="12">
        <v>318</v>
      </c>
      <c r="B36" s="10" t="str">
        <v>Kline</v>
      </c>
      <c r="C36" s="34">
        <v>0.1</v>
      </c>
      <c r="D36" s="34">
        <v>0</v>
      </c>
      <c r="E36" s="34">
        <v>0</v>
      </c>
      <c r="F36" s="34">
        <v>0</v>
      </c>
    </row>
    <row r="37" spans="1:6">
      <c r="A37" s="12"/>
      <c r="B37" s="10"/>
      <c r="C37" s="34"/>
      <c r="D37" s="34"/>
      <c r="E37" s="34"/>
      <c r="F37" s="34"/>
    </row>
    <row r="38" spans="1:6">
      <c r="A38" s="12"/>
      <c r="B38" s="10"/>
      <c r="C38" s="34"/>
      <c r="D38" s="34"/>
      <c r="E38" s="34"/>
      <c r="F38" s="34"/>
    </row>
    <row r="39" spans="1:6">
      <c r="A39" s="12"/>
      <c r="B39" s="10"/>
      <c r="C39" s="34"/>
      <c r="D39" s="34"/>
      <c r="E39" s="34"/>
      <c r="F39" s="34"/>
    </row>
    <row r="40" spans="1:6">
      <c r="A40" s="12"/>
      <c r="B40" s="10"/>
      <c r="C40" s="34"/>
      <c r="D40" s="34"/>
      <c r="E40" s="34"/>
      <c r="F40" s="34"/>
    </row>
    <row r="41" spans="1:6">
      <c r="A41" s="12"/>
      <c r="B41" s="10"/>
      <c r="C41" s="34"/>
      <c r="D41" s="34"/>
      <c r="E41" s="34"/>
      <c r="F41" s="34"/>
    </row>
    <row r="42" spans="1:6">
      <c r="A42" s="12"/>
      <c r="B42" s="10"/>
      <c r="C42" s="34"/>
      <c r="D42" s="34"/>
      <c r="E42" s="34"/>
      <c r="F42" s="34"/>
    </row>
    <row r="43" spans="1:6">
      <c r="A43" s="12"/>
      <c r="B43" s="10"/>
      <c r="C43" s="34"/>
      <c r="D43" s="34"/>
      <c r="E43" s="34"/>
      <c r="F43" s="34"/>
    </row>
    <row r="44" spans="1:6">
      <c r="A44" s="12"/>
      <c r="B44" s="10"/>
      <c r="C44" s="34"/>
      <c r="D44" s="34"/>
      <c r="E44" s="34"/>
      <c r="F44" s="34"/>
    </row>
    <row r="45" spans="1:6">
      <c r="A45" s="12"/>
      <c r="B45" s="10"/>
      <c r="C45" s="34"/>
      <c r="D45" s="34"/>
      <c r="E45" s="34"/>
      <c r="F45" s="34"/>
    </row>
    <row r="46" spans="1:6">
      <c r="A46" s="12"/>
      <c r="B46" s="10"/>
      <c r="C46" s="34"/>
      <c r="D46" s="34"/>
      <c r="E46" s="34"/>
      <c r="F46" s="34"/>
    </row>
    <row r="47" spans="1:6">
      <c r="A47" s="12"/>
      <c r="B47" s="10"/>
      <c r="C47" s="34"/>
      <c r="D47" s="34"/>
      <c r="E47" s="34"/>
      <c r="F47" s="34"/>
    </row>
    <row r="48" spans="1:6">
      <c r="A48" s="12"/>
      <c r="B48" s="10"/>
      <c r="C48" s="34"/>
      <c r="D48" s="34"/>
      <c r="E48" s="34"/>
      <c r="F48" s="34"/>
    </row>
    <row r="49" spans="1:6">
      <c r="A49" s="12"/>
      <c r="B49" s="10"/>
      <c r="C49" s="34"/>
      <c r="D49" s="34"/>
      <c r="E49" s="34"/>
      <c r="F49" s="34"/>
    </row>
    <row r="50" spans="1:6">
      <c r="A50" s="12"/>
      <c r="B50" s="10"/>
      <c r="C50" s="34"/>
      <c r="D50" s="34"/>
      <c r="E50" s="34"/>
      <c r="F50" s="34"/>
    </row>
    <row r="51" spans="1:6">
      <c r="A51" s="12"/>
      <c r="B51" s="10"/>
      <c r="C51" s="34"/>
      <c r="D51" s="34"/>
      <c r="E51" s="34"/>
      <c r="F51" s="34"/>
    </row>
    <row r="52" spans="1:6">
      <c r="A52" s="12"/>
      <c r="B52" s="10"/>
      <c r="C52" s="34"/>
      <c r="D52" s="34"/>
      <c r="E52" s="34"/>
      <c r="F52" s="34"/>
    </row>
    <row r="53" spans="1:6">
      <c r="A53" s="12"/>
      <c r="B53" s="10"/>
      <c r="C53" s="34"/>
      <c r="D53" s="34"/>
      <c r="E53" s="34"/>
      <c r="F53" s="34"/>
    </row>
    <row r="54" spans="1:6">
      <c r="A54" s="12"/>
      <c r="B54" s="10"/>
      <c r="C54" s="34"/>
      <c r="D54" s="34"/>
      <c r="E54" s="34"/>
      <c r="F54" s="34"/>
    </row>
    <row r="55" spans="1:6">
      <c r="A55" s="12"/>
      <c r="B55" s="10"/>
      <c r="C55" s="34"/>
      <c r="D55" s="34"/>
      <c r="E55" s="34"/>
      <c r="F55" s="34"/>
    </row>
    <row r="56" spans="1:6">
      <c r="A56" s="12"/>
      <c r="B56" s="10"/>
      <c r="C56" s="34"/>
      <c r="D56" s="34"/>
      <c r="E56" s="34"/>
      <c r="F56" s="34"/>
    </row>
    <row r="57" spans="1:6">
      <c r="A57" s="12"/>
      <c r="B57" s="10"/>
      <c r="C57" s="34"/>
      <c r="D57" s="34"/>
      <c r="E57" s="34"/>
      <c r="F57" s="34"/>
    </row>
    <row r="58" spans="1:6">
      <c r="A58" s="12"/>
      <c r="B58" s="10"/>
      <c r="C58" s="34"/>
      <c r="D58" s="34"/>
      <c r="E58" s="34"/>
      <c r="F58" s="34"/>
    </row>
    <row r="59" spans="1:6">
      <c r="A59" s="12"/>
      <c r="B59" s="10"/>
      <c r="C59" s="34"/>
      <c r="D59" s="34"/>
      <c r="E59" s="34"/>
      <c r="F59" s="34"/>
    </row>
    <row r="60" spans="1:6">
      <c r="A60" s="12"/>
      <c r="B60" s="10"/>
      <c r="C60" s="34"/>
      <c r="D60" s="34"/>
      <c r="E60" s="34"/>
      <c r="F60" s="34"/>
    </row>
    <row r="61" spans="1:6">
      <c r="A61" s="12"/>
      <c r="B61" s="10"/>
      <c r="C61" s="34"/>
      <c r="D61" s="34"/>
      <c r="E61" s="34"/>
      <c r="F61" s="34"/>
    </row>
    <row r="62" spans="1:6">
      <c r="A62" s="12"/>
      <c r="B62" s="10"/>
      <c r="C62" s="34"/>
      <c r="D62" s="34"/>
      <c r="E62" s="34"/>
      <c r="F62" s="34"/>
    </row>
    <row r="63" spans="1:6">
      <c r="A63" s="12"/>
      <c r="B63" s="10"/>
      <c r="C63" s="34"/>
      <c r="D63" s="34"/>
      <c r="E63" s="34"/>
      <c r="F63" s="34"/>
    </row>
    <row r="64" spans="1:6">
      <c r="A64" s="12"/>
      <c r="B64" s="10"/>
      <c r="C64" s="34"/>
      <c r="D64" s="34"/>
      <c r="E64" s="34"/>
      <c r="F64" s="34"/>
    </row>
    <row r="65" spans="1:6">
      <c r="A65" s="12"/>
      <c r="B65" s="10"/>
      <c r="C65" s="34"/>
      <c r="D65" s="34"/>
      <c r="E65" s="34"/>
      <c r="F65" s="34"/>
    </row>
    <row r="66" spans="1:6">
      <c r="A66" s="12"/>
      <c r="B66" s="10"/>
      <c r="C66" s="34"/>
      <c r="D66" s="34"/>
      <c r="E66" s="34"/>
      <c r="F66" s="34"/>
    </row>
    <row r="67" spans="1:6">
      <c r="A67" s="12"/>
      <c r="B67" s="10"/>
      <c r="C67" s="34"/>
      <c r="D67" s="34"/>
      <c r="E67" s="34"/>
      <c r="F67" s="34"/>
    </row>
    <row r="68" spans="1:6">
      <c r="A68" s="12"/>
      <c r="B68" s="10"/>
      <c r="C68" s="34"/>
      <c r="D68" s="34"/>
      <c r="E68" s="34"/>
      <c r="F68" s="34"/>
    </row>
    <row r="69" spans="1:6">
      <c r="A69" s="12"/>
      <c r="B69" s="10"/>
      <c r="C69" s="34"/>
      <c r="D69" s="34"/>
      <c r="E69" s="34"/>
      <c r="F69" s="34"/>
    </row>
    <row r="70" spans="1:6">
      <c r="A70" s="12"/>
      <c r="B70" s="10"/>
      <c r="C70" s="34"/>
      <c r="D70" s="34"/>
      <c r="E70" s="34"/>
      <c r="F70" s="34"/>
    </row>
    <row r="71" spans="1:6">
      <c r="A71" s="12"/>
      <c r="B71" s="10"/>
      <c r="C71" s="34"/>
      <c r="D71" s="34"/>
      <c r="E71" s="34"/>
      <c r="F71" s="34"/>
    </row>
    <row r="72" spans="1:6">
      <c r="A72" s="12"/>
      <c r="B72" s="10"/>
      <c r="C72" s="34"/>
      <c r="D72" s="34"/>
      <c r="E72" s="34"/>
      <c r="F72" s="34"/>
    </row>
    <row r="73" spans="1:6">
      <c r="A73" s="12"/>
      <c r="B73" s="10"/>
      <c r="C73" s="34"/>
      <c r="D73" s="34"/>
      <c r="E73" s="34"/>
      <c r="F73" s="34"/>
    </row>
    <row r="74" spans="1:6">
      <c r="A74" s="12"/>
      <c r="B74" s="10"/>
      <c r="C74" s="34"/>
      <c r="D74" s="34"/>
      <c r="E74" s="34"/>
      <c r="F74" s="34"/>
    </row>
    <row r="75" spans="1:6">
      <c r="A75" s="12"/>
      <c r="B75" s="10"/>
      <c r="C75" s="34"/>
      <c r="D75" s="34"/>
      <c r="E75" s="34"/>
      <c r="F75" s="34"/>
    </row>
    <row r="76" spans="1:6">
      <c r="A76" s="12"/>
      <c r="B76" s="10"/>
      <c r="C76" s="34"/>
      <c r="D76" s="34"/>
      <c r="E76" s="34"/>
      <c r="F76" s="34"/>
    </row>
    <row r="77" spans="1:6">
      <c r="A77" s="12"/>
      <c r="B77" s="10"/>
      <c r="C77" s="34"/>
      <c r="D77" s="34"/>
      <c r="E77" s="34"/>
      <c r="F77" s="34"/>
    </row>
    <row r="78" spans="1:6">
      <c r="A78" s="12"/>
      <c r="B78" s="10"/>
      <c r="C78" s="34"/>
      <c r="D78" s="34"/>
      <c r="E78" s="34"/>
      <c r="F78" s="34"/>
    </row>
    <row r="79" spans="1:6">
      <c r="A79" s="12"/>
      <c r="B79" s="10"/>
      <c r="C79" s="34"/>
      <c r="D79" s="34"/>
      <c r="E79" s="34"/>
      <c r="F79" s="34"/>
    </row>
    <row r="80" spans="1:6">
      <c r="A80" s="12"/>
      <c r="B80" s="10"/>
      <c r="C80" s="34"/>
      <c r="D80" s="34"/>
      <c r="E80" s="34"/>
      <c r="F80" s="34"/>
    </row>
    <row r="81" spans="1:6">
      <c r="A81" s="12"/>
      <c r="B81" s="10"/>
      <c r="C81" s="34"/>
      <c r="D81" s="34"/>
      <c r="E81" s="34"/>
      <c r="F81" s="34"/>
    </row>
    <row r="82" spans="1:6">
      <c r="A82" s="12"/>
      <c r="B82" s="10"/>
      <c r="C82" s="34"/>
      <c r="D82" s="34"/>
      <c r="E82" s="34"/>
      <c r="F82" s="34"/>
    </row>
    <row r="83" spans="1:6">
      <c r="A83" s="12"/>
      <c r="B83" s="10"/>
      <c r="C83" s="34"/>
      <c r="D83" s="34"/>
      <c r="E83" s="34"/>
      <c r="F83" s="34"/>
    </row>
    <row r="84" spans="1:6">
      <c r="A84" s="12"/>
      <c r="B84" s="10"/>
      <c r="C84" s="34"/>
      <c r="D84" s="34"/>
      <c r="E84" s="34"/>
      <c r="F84" s="34"/>
    </row>
    <row r="85" spans="1:6">
      <c r="A85" s="12"/>
      <c r="B85" s="10"/>
      <c r="C85" s="34"/>
      <c r="D85" s="34"/>
      <c r="E85" s="34"/>
      <c r="F85" s="34"/>
    </row>
    <row r="86" spans="1:6">
      <c r="A86" s="12"/>
      <c r="B86" s="10"/>
      <c r="C86" s="34"/>
      <c r="D86" s="34"/>
      <c r="E86" s="34"/>
      <c r="F86" s="34"/>
    </row>
    <row r="87" spans="1:6">
      <c r="A87" s="12"/>
      <c r="B87" s="10"/>
      <c r="C87" s="34"/>
      <c r="D87" s="34"/>
      <c r="E87" s="34"/>
      <c r="F87" s="34"/>
    </row>
    <row r="88" spans="1:6">
      <c r="A88" s="12"/>
      <c r="B88" s="10"/>
      <c r="C88" s="34"/>
      <c r="D88" s="34"/>
      <c r="E88" s="34"/>
      <c r="F88" s="34"/>
    </row>
    <row r="89" spans="1:6">
      <c r="A89" s="12"/>
      <c r="B89" s="10"/>
      <c r="C89" s="34"/>
      <c r="D89" s="34"/>
      <c r="E89" s="34"/>
      <c r="F89" s="34"/>
    </row>
    <row r="90" spans="1:6">
      <c r="A90" s="12"/>
      <c r="B90" s="10"/>
      <c r="C90" s="34"/>
      <c r="D90" s="34"/>
      <c r="E90" s="34"/>
      <c r="F90" s="34"/>
    </row>
    <row r="91" spans="1:6">
      <c r="A91" s="12"/>
      <c r="B91" s="10"/>
      <c r="C91" s="34"/>
      <c r="D91" s="34"/>
      <c r="E91" s="34"/>
      <c r="F91" s="34"/>
    </row>
    <row r="92" spans="1:6">
      <c r="A92" s="12"/>
      <c r="B92" s="10"/>
      <c r="C92" s="34"/>
      <c r="D92" s="34"/>
      <c r="E92" s="34"/>
      <c r="F92" s="34"/>
    </row>
    <row r="93" spans="1:6">
      <c r="A93" s="12"/>
      <c r="B93" s="10"/>
      <c r="C93" s="34"/>
      <c r="D93" s="34"/>
      <c r="E93" s="34"/>
      <c r="F93" s="34"/>
    </row>
    <row r="94" spans="1:6">
      <c r="A94" s="12"/>
      <c r="B94" s="10"/>
      <c r="C94" s="34"/>
      <c r="D94" s="34"/>
      <c r="E94" s="34"/>
      <c r="F94" s="34"/>
    </row>
    <row r="95" spans="1:6">
      <c r="A95" s="12"/>
      <c r="B95" s="10"/>
      <c r="C95" s="34"/>
      <c r="D95" s="34"/>
      <c r="E95" s="34"/>
      <c r="F95" s="34"/>
    </row>
    <row r="96" spans="1:6">
      <c r="A96" s="12"/>
      <c r="B96" s="10"/>
      <c r="C96" s="34"/>
      <c r="D96" s="34"/>
      <c r="E96" s="34"/>
      <c r="F96" s="34"/>
    </row>
    <row r="97" spans="1:6">
      <c r="A97" s="12"/>
      <c r="B97" s="10"/>
      <c r="C97" s="34"/>
      <c r="D97" s="34"/>
      <c r="E97" s="34"/>
      <c r="F97" s="34"/>
    </row>
    <row r="98" spans="1:6">
      <c r="A98" s="12"/>
      <c r="B98" s="10"/>
      <c r="C98" s="34"/>
      <c r="D98" s="34"/>
      <c r="E98" s="34"/>
      <c r="F98" s="34"/>
    </row>
    <row r="99" spans="1:6">
      <c r="A99" s="12"/>
      <c r="B99" s="10"/>
      <c r="C99" s="34"/>
      <c r="D99" s="34"/>
      <c r="E99" s="34"/>
      <c r="F99" s="34"/>
    </row>
    <row r="100" spans="1:6">
      <c r="A100" s="12"/>
      <c r="B100" s="10"/>
      <c r="C100" s="34"/>
      <c r="D100" s="34"/>
      <c r="E100" s="34"/>
      <c r="F100" s="34"/>
    </row>
    <row r="101" spans="1:6">
      <c r="A101" s="12"/>
      <c r="B101" s="10"/>
      <c r="C101" s="34"/>
      <c r="D101" s="34"/>
      <c r="E101" s="34"/>
      <c r="F101" s="34"/>
    </row>
    <row r="102" spans="1:6">
      <c r="A102" s="12"/>
      <c r="B102" s="10"/>
      <c r="C102" s="34"/>
      <c r="D102" s="34"/>
      <c r="E102" s="34"/>
      <c r="F102" s="34"/>
    </row>
    <row r="103" spans="1:6">
      <c r="A103" s="12"/>
      <c r="B103" s="10"/>
      <c r="C103" s="34"/>
      <c r="D103" s="34"/>
      <c r="E103" s="34"/>
      <c r="F103" s="34"/>
    </row>
    <row r="104" spans="1:6">
      <c r="A104" s="12"/>
      <c r="B104" s="10"/>
      <c r="C104" s="34"/>
      <c r="D104" s="34"/>
      <c r="E104" s="34"/>
      <c r="F104" s="34"/>
    </row>
    <row r="105" spans="1:6">
      <c r="A105" s="12"/>
      <c r="B105" s="10"/>
      <c r="C105" s="34"/>
      <c r="D105" s="34"/>
      <c r="E105" s="34"/>
      <c r="F105" s="34"/>
    </row>
    <row r="106" spans="1:6">
      <c r="A106" s="12"/>
      <c r="B106" s="10"/>
      <c r="C106" s="34"/>
      <c r="D106" s="34"/>
      <c r="E106" s="34"/>
      <c r="F106" s="34"/>
    </row>
    <row r="107" spans="1:6">
      <c r="A107" s="12"/>
      <c r="B107" s="10"/>
      <c r="C107" s="34"/>
      <c r="D107" s="34"/>
      <c r="E107" s="34"/>
      <c r="F107" s="34"/>
    </row>
    <row r="108" spans="1:6">
      <c r="A108" s="12"/>
      <c r="B108" s="10"/>
      <c r="C108" s="34"/>
      <c r="D108" s="34"/>
      <c r="E108" s="34"/>
      <c r="F108" s="34"/>
    </row>
    <row r="109" spans="1:6">
      <c r="A109" s="12"/>
      <c r="B109" s="10"/>
      <c r="C109" s="34"/>
      <c r="D109" s="34"/>
      <c r="E109" s="34"/>
      <c r="F109" s="34"/>
    </row>
    <row r="110" spans="1:6">
      <c r="A110" s="12"/>
      <c r="B110" s="10"/>
      <c r="C110" s="34"/>
      <c r="D110" s="34"/>
      <c r="E110" s="34"/>
      <c r="F110" s="34"/>
    </row>
    <row r="111" spans="1:6">
      <c r="A111" s="12"/>
      <c r="B111" s="10"/>
      <c r="C111" s="34"/>
      <c r="D111" s="34"/>
      <c r="E111" s="34"/>
      <c r="F111" s="34"/>
    </row>
    <row r="112" spans="1:6">
      <c r="A112" s="12"/>
      <c r="B112" s="10"/>
      <c r="C112" s="34"/>
      <c r="D112" s="34"/>
      <c r="E112" s="34"/>
      <c r="F112" s="34"/>
    </row>
    <row r="113" spans="1:6">
      <c r="A113" s="12"/>
      <c r="B113" s="10"/>
      <c r="C113" s="34"/>
      <c r="D113" s="34"/>
      <c r="E113" s="34"/>
      <c r="F113" s="34"/>
    </row>
    <row r="114" spans="1:6">
      <c r="A114" s="12"/>
      <c r="B114" s="10"/>
      <c r="C114" s="34"/>
      <c r="D114" s="34"/>
      <c r="E114" s="34"/>
      <c r="F114" s="34"/>
    </row>
    <row r="115" spans="1:6">
      <c r="A115" s="12" t="str">
        <f t="array" ref="A115">IF(ISERROR(INDEX(Longboard!$A$2:$D$603,SMALL(IF(Longboard!$C$2:$C$603=Data!$A$2,ROW(Longboard!$A$2:$A$603)),ROW(112:112))-1,1)),"",INDEX(Longboard!$A$2:$D$603,SMALL(IF(Longboard!$C$2:$C$603=Data!$A$2,ROW(Longboard!$A$2:$A$603)),ROW(112:112))-1,1))</f>
        <v/>
      </c>
      <c r="B115" s="10" t="str">
        <f t="array" ref="B115">IF(ISERROR(INDEX(Longboard!$A$2:$D$603,SMALL(IF(Longboard!$C$2:$C$603=Data!$A$2,ROW(Longboard!$A$2:$A$603)),ROW(112:112))-1,2)),"",INDEX(Longboard!$A$2:$D$603,SMALL(IF(Longboard!$C$2:$C$603=Data!$A$2,ROW(Longboard!$A$2:$A$603)),ROW(112:112))-1,2))</f>
        <v/>
      </c>
      <c r="C115" s="34" t="str">
        <f t="array" ref="C115">IF(ISERROR(INDEX(Longboard!$A$2:$I$603,SMALL(IF(Longboard!$C$2:$I$603=Data!$A$2,ROW(Longboard!$H$2:$H$603)),ROW(112:112))-1,8)),"",INDEX(Longboard!$A$2:$I$603,SMALL(IF(Longboard!$C$2:$I$603=Data!$A$2,ROW(Longboard!$H$2:$H$603)),ROW(112:112))-1,8))</f>
        <v/>
      </c>
      <c r="D115" s="34" t="str">
        <f t="array" ref="D115">IF(ISERROR(INDEX(Longboard!$A$2:$I$603,SMALL(IF(Longboard!$C$2:$I$603=Data!$A$2,ROW(Longboard!$I$2:$I$603)),ROW(112:112))-1,9)),"",INDEX(Longboard!$A$2:$I$603,SMALL(IF(Longboard!$C$2:$I$603=Data!$A$2,ROW(Longboard!$I$2:$I$603)),ROW(112:112))-1,9))</f>
        <v/>
      </c>
      <c r="E115" s="34"/>
      <c r="F115" s="34"/>
    </row>
  </sheetData>
  <mergeCells count="1">
    <mergeCell ref="A1:F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3" tint="0.79998168889431442"/>
  </sheetPr>
  <dimension ref="A1:N78"/>
  <sheetViews>
    <sheetView zoomScaleNormal="100" workbookViewId="0">
      <selection activeCell="A4" sqref="A4"/>
    </sheetView>
  </sheetViews>
  <sheetFormatPr defaultColWidth="18.140625" defaultRowHeight="20.100000000000001" customHeight="1"/>
  <cols>
    <col min="2" max="2" width="18.140625" style="3"/>
  </cols>
  <sheetData>
    <row r="1" spans="1:14" ht="20.100000000000001" customHeight="1">
      <c r="A1" s="202" t="s">
        <v>752</v>
      </c>
      <c r="B1" s="202"/>
      <c r="C1" s="202"/>
      <c r="D1" s="202"/>
      <c r="E1" s="202"/>
      <c r="F1" s="202"/>
    </row>
    <row r="2" spans="1:14" ht="20.100000000000001" customHeight="1">
      <c r="A2" s="2"/>
      <c r="B2" s="19"/>
      <c r="C2" s="2"/>
      <c r="D2" s="2"/>
    </row>
    <row r="3" spans="1:14" ht="48" customHeight="1">
      <c r="A3" s="128" t="s">
        <v>725</v>
      </c>
      <c r="B3" s="128" t="s">
        <v>726</v>
      </c>
      <c r="C3" s="128" t="s">
        <v>727</v>
      </c>
      <c r="D3" s="128" t="s">
        <v>728</v>
      </c>
      <c r="E3" s="128" t="s">
        <v>17</v>
      </c>
      <c r="F3" s="128" t="s">
        <v>753</v>
      </c>
      <c r="G3" s="24" t="s">
        <v>730</v>
      </c>
      <c r="H3" s="24" t="s">
        <v>731</v>
      </c>
      <c r="I3" s="24" t="s">
        <v>735</v>
      </c>
      <c r="J3" s="24" t="s">
        <v>733</v>
      </c>
      <c r="K3" s="24" t="s">
        <v>734</v>
      </c>
      <c r="L3" s="24" t="s">
        <v>20</v>
      </c>
      <c r="M3" s="24" t="s">
        <v>21</v>
      </c>
      <c r="N3" s="24" t="s">
        <v>672</v>
      </c>
    </row>
    <row r="4" spans="1:14" ht="20.100000000000001" customHeight="1">
      <c r="A4" s="111" cm="1">
        <f t="array" ref="A4:F15">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_xlpm.data,_xlfn._xlws.FILTER(_xlfn.HSTACK(_xlpm.wildcad,_xlpm.fireName,_xlpm.humanAc,_xlpm.lightningAc,_xlpm.undeterminedAc,_xlpm.iqcs),UPPER(TRIM(_xlpm.district))="982S"),
    IFERROR(_xlfn._xlws.SORT(_xlpm.data,1,1),"")
)</f>
        <v>107</v>
      </c>
      <c r="B4" s="111" t="str">
        <v>South Fork</v>
      </c>
      <c r="C4" s="129">
        <v>46.76</v>
      </c>
      <c r="D4" s="129">
        <v>0</v>
      </c>
      <c r="E4" s="129">
        <v>0</v>
      </c>
      <c r="F4" s="129">
        <v>0</v>
      </c>
      <c r="G4" s="130">
        <f>COUNTIF(C4:C199,"&gt;0")</f>
        <v>6</v>
      </c>
      <c r="H4" s="131">
        <f>COUNTIF(D4:D199,"&gt;0")</f>
        <v>4</v>
      </c>
      <c r="I4" s="131">
        <f>COUNTIF(E4:E199,"&gt;0")</f>
        <v>2</v>
      </c>
      <c r="J4" s="132">
        <f>SUM(C4:C199)</f>
        <v>110.10999999999999</v>
      </c>
      <c r="K4" s="132">
        <f>SUM(D4:D199)</f>
        <v>0.79999999999999993</v>
      </c>
      <c r="L4" s="132">
        <f>SUM(E4:E199)</f>
        <v>0.9</v>
      </c>
      <c r="M4" s="132">
        <f>SUM(J4:K4)</f>
        <v>110.90999999999998</v>
      </c>
      <c r="N4" s="131">
        <f>SUM(G4,H4)</f>
        <v>10</v>
      </c>
    </row>
    <row r="5" spans="1:14" ht="20.100000000000001" customHeight="1">
      <c r="A5" s="111">
        <v>114</v>
      </c>
      <c r="B5" s="111" t="str">
        <v>Medicine</v>
      </c>
      <c r="C5" s="129">
        <v>0.25</v>
      </c>
      <c r="D5" s="129">
        <v>0</v>
      </c>
      <c r="E5" s="129">
        <v>0</v>
      </c>
      <c r="F5" s="129">
        <v>0</v>
      </c>
      <c r="G5" s="43"/>
      <c r="H5" s="43"/>
      <c r="I5" s="43"/>
      <c r="J5" s="43"/>
      <c r="K5" s="43"/>
      <c r="L5" s="43"/>
      <c r="M5" s="43"/>
      <c r="N5" s="43"/>
    </row>
    <row r="6" spans="1:14" ht="20.100000000000001" customHeight="1">
      <c r="A6" s="111">
        <v>115</v>
      </c>
      <c r="B6" s="111" t="str">
        <v>Tull</v>
      </c>
      <c r="C6" s="129">
        <v>0</v>
      </c>
      <c r="D6" s="129">
        <v>0.25</v>
      </c>
      <c r="E6" s="129">
        <v>0</v>
      </c>
      <c r="F6" s="129">
        <v>0</v>
      </c>
      <c r="G6" s="43"/>
      <c r="H6" s="43"/>
      <c r="I6" s="43"/>
      <c r="J6" s="43"/>
      <c r="K6" s="43"/>
      <c r="L6" s="43"/>
      <c r="M6" s="43"/>
      <c r="N6" s="43"/>
    </row>
    <row r="7" spans="1:14" ht="20.100000000000001" customHeight="1">
      <c r="A7" s="111">
        <v>119</v>
      </c>
      <c r="B7" s="111" t="str">
        <v>Loveless Creek</v>
      </c>
      <c r="C7" s="129">
        <v>62.8</v>
      </c>
      <c r="D7" s="129">
        <v>0</v>
      </c>
      <c r="E7" s="129">
        <v>0</v>
      </c>
      <c r="F7" s="129">
        <v>0</v>
      </c>
      <c r="G7" s="43"/>
      <c r="H7" s="43"/>
      <c r="I7" s="43"/>
      <c r="J7" s="43"/>
      <c r="K7" s="43"/>
      <c r="L7" s="43"/>
      <c r="M7" s="43"/>
      <c r="N7" s="43"/>
    </row>
    <row r="8" spans="1:14" ht="20.100000000000001" customHeight="1">
      <c r="A8" s="111">
        <v>164</v>
      </c>
      <c r="B8" s="111" t="str">
        <v xml:space="preserve">5 Mile </v>
      </c>
      <c r="C8" s="129">
        <v>0.1</v>
      </c>
      <c r="D8" s="129">
        <v>0</v>
      </c>
      <c r="E8" s="129">
        <v>0</v>
      </c>
      <c r="F8" s="129">
        <v>0</v>
      </c>
      <c r="G8" s="43"/>
      <c r="H8" s="43"/>
      <c r="I8" s="43"/>
      <c r="J8" s="43"/>
      <c r="K8" s="43"/>
      <c r="L8" s="43"/>
      <c r="M8" s="43"/>
      <c r="N8" s="43"/>
    </row>
    <row r="9" spans="1:14" ht="20.100000000000001" customHeight="1">
      <c r="A9" s="111">
        <v>172</v>
      </c>
      <c r="B9" s="111" t="str">
        <v>Dry Creek</v>
      </c>
      <c r="C9" s="129">
        <v>0</v>
      </c>
      <c r="D9" s="129">
        <v>0.1</v>
      </c>
      <c r="E9" s="129">
        <v>0</v>
      </c>
      <c r="F9" s="129">
        <v>0</v>
      </c>
      <c r="G9" s="43"/>
      <c r="H9" s="43"/>
      <c r="I9" s="43"/>
      <c r="J9" s="43"/>
      <c r="K9" s="43"/>
      <c r="L9" s="43"/>
      <c r="M9" s="43"/>
      <c r="N9" s="43"/>
    </row>
    <row r="10" spans="1:14" ht="20.100000000000001" customHeight="1">
      <c r="A10" s="111">
        <v>226</v>
      </c>
      <c r="B10" s="111" t="str">
        <v>Peck Spring</v>
      </c>
      <c r="C10" s="129">
        <v>0</v>
      </c>
      <c r="D10" s="129">
        <v>0.35</v>
      </c>
      <c r="E10" s="129">
        <v>0</v>
      </c>
      <c r="F10" s="129">
        <v>0</v>
      </c>
      <c r="G10" s="43"/>
      <c r="H10" s="43"/>
      <c r="I10" s="43"/>
      <c r="J10" s="43"/>
      <c r="K10" s="43"/>
      <c r="L10" s="43"/>
      <c r="M10" s="43"/>
      <c r="N10" s="43"/>
    </row>
    <row r="11" spans="1:14" ht="20.100000000000001" customHeight="1">
      <c r="A11" s="111">
        <v>241</v>
      </c>
      <c r="B11" s="111" t="str">
        <v>Deer Head</v>
      </c>
      <c r="C11" s="129">
        <v>0</v>
      </c>
      <c r="D11" s="129">
        <v>0.1</v>
      </c>
      <c r="E11" s="129">
        <v>0</v>
      </c>
      <c r="F11" s="129">
        <v>0</v>
      </c>
      <c r="G11" s="43"/>
      <c r="H11" s="43"/>
      <c r="I11" s="43"/>
      <c r="J11" s="43"/>
      <c r="K11" s="43"/>
      <c r="L11" s="43"/>
      <c r="M11" s="43"/>
      <c r="N11" s="43"/>
    </row>
    <row r="12" spans="1:14" ht="20.100000000000001" customHeight="1">
      <c r="A12" s="111">
        <v>243</v>
      </c>
      <c r="B12" s="111" t="str">
        <v>Spring Butte</v>
      </c>
      <c r="C12" s="129">
        <v>0</v>
      </c>
      <c r="D12" s="129">
        <v>0</v>
      </c>
      <c r="E12" s="129">
        <v>0.1</v>
      </c>
      <c r="F12" s="129">
        <v>0</v>
      </c>
      <c r="G12" s="43"/>
      <c r="H12" s="43"/>
      <c r="I12" s="43"/>
      <c r="J12" s="43"/>
      <c r="K12" s="43"/>
      <c r="L12" s="43"/>
      <c r="M12" s="43"/>
      <c r="N12" s="43"/>
    </row>
    <row r="13" spans="1:14" ht="20.100000000000001" customHeight="1">
      <c r="A13" s="111">
        <v>266</v>
      </c>
      <c r="B13" s="111" t="str">
        <v>Quartz Creek</v>
      </c>
      <c r="C13" s="129">
        <v>0.1</v>
      </c>
      <c r="D13" s="129">
        <v>0</v>
      </c>
      <c r="E13" s="129">
        <v>0</v>
      </c>
      <c r="F13" s="129">
        <v>0</v>
      </c>
      <c r="G13" s="43"/>
      <c r="H13" s="43"/>
      <c r="I13" s="43"/>
      <c r="J13" s="43"/>
      <c r="K13" s="43"/>
      <c r="L13" s="43"/>
      <c r="M13" s="43"/>
      <c r="N13" s="43"/>
    </row>
    <row r="14" spans="1:14" ht="20.100000000000001" customHeight="1">
      <c r="A14" s="111">
        <v>282</v>
      </c>
      <c r="B14" s="111" t="str">
        <v>Powerline</v>
      </c>
      <c r="C14" s="129">
        <v>0</v>
      </c>
      <c r="D14" s="129">
        <v>0</v>
      </c>
      <c r="E14" s="129">
        <v>0.8</v>
      </c>
      <c r="F14" s="129">
        <v>0</v>
      </c>
      <c r="G14" s="43"/>
      <c r="H14" s="43"/>
      <c r="I14" s="43"/>
      <c r="J14" s="43"/>
      <c r="K14" s="43"/>
      <c r="L14" s="43"/>
      <c r="M14" s="43"/>
      <c r="N14" s="43"/>
    </row>
    <row r="15" spans="1:14" ht="20.100000000000001" customHeight="1">
      <c r="A15" s="111">
        <v>308</v>
      </c>
      <c r="B15" s="111" t="str">
        <v>Spring Creek</v>
      </c>
      <c r="C15" s="129">
        <v>0.1</v>
      </c>
      <c r="D15" s="129">
        <v>0</v>
      </c>
      <c r="E15" s="129">
        <v>0</v>
      </c>
      <c r="F15" s="129">
        <v>0</v>
      </c>
      <c r="G15" s="43"/>
      <c r="H15" s="43"/>
      <c r="I15" s="43"/>
      <c r="J15" s="43"/>
      <c r="K15" s="43"/>
      <c r="L15" s="43"/>
      <c r="M15" s="43"/>
      <c r="N15" s="43"/>
    </row>
    <row r="16" spans="1:14" ht="20.100000000000001" customHeight="1">
      <c r="A16" s="111"/>
      <c r="B16" s="111"/>
      <c r="C16" s="129"/>
      <c r="D16" s="129"/>
      <c r="E16" s="129"/>
      <c r="F16" s="129"/>
      <c r="G16" s="43"/>
      <c r="H16" s="43"/>
      <c r="I16" s="43"/>
      <c r="J16" s="43"/>
      <c r="K16" s="43"/>
      <c r="L16" s="43"/>
      <c r="M16" s="43"/>
      <c r="N16" s="43"/>
    </row>
    <row r="17" spans="1:14" ht="20.100000000000001" customHeight="1">
      <c r="A17" s="111"/>
      <c r="B17" s="111"/>
      <c r="C17" s="129"/>
      <c r="D17" s="129"/>
      <c r="E17" s="129"/>
      <c r="F17" s="129"/>
      <c r="G17" s="43"/>
      <c r="H17" s="43"/>
      <c r="I17" s="43"/>
      <c r="J17" s="43"/>
      <c r="K17" s="43"/>
      <c r="L17" s="43"/>
      <c r="M17" s="43"/>
      <c r="N17" s="43"/>
    </row>
    <row r="18" spans="1:14" ht="20.100000000000001" customHeight="1">
      <c r="A18" s="111"/>
      <c r="B18" s="111"/>
      <c r="C18" s="129"/>
      <c r="D18" s="129"/>
      <c r="E18" s="129"/>
      <c r="F18" s="129"/>
      <c r="G18" s="43"/>
      <c r="H18" s="43"/>
      <c r="I18" s="43"/>
      <c r="J18" s="43"/>
      <c r="K18" s="43"/>
      <c r="L18" s="43"/>
      <c r="M18" s="43"/>
      <c r="N18" s="43"/>
    </row>
    <row r="19" spans="1:14" ht="20.100000000000001" customHeight="1">
      <c r="A19" s="111"/>
      <c r="B19" s="111"/>
      <c r="C19" s="129"/>
      <c r="D19" s="129"/>
      <c r="E19" s="129"/>
      <c r="F19" s="129"/>
      <c r="G19" s="43"/>
      <c r="H19" s="43"/>
      <c r="I19" s="43"/>
      <c r="J19" s="43"/>
      <c r="K19" s="43"/>
      <c r="L19" s="43"/>
      <c r="M19" s="43"/>
      <c r="N19" s="43"/>
    </row>
    <row r="20" spans="1:14" ht="20.100000000000001" customHeight="1">
      <c r="A20" s="111"/>
      <c r="B20" s="111"/>
      <c r="C20" s="129"/>
      <c r="D20" s="129"/>
      <c r="E20" s="129"/>
      <c r="F20" s="129"/>
      <c r="G20" s="43"/>
      <c r="H20" s="43"/>
      <c r="I20" s="43"/>
      <c r="J20" s="43"/>
      <c r="K20" s="43"/>
      <c r="L20" s="43"/>
      <c r="M20" s="43"/>
      <c r="N20" s="43"/>
    </row>
    <row r="21" spans="1:14" ht="20.100000000000001" customHeight="1">
      <c r="A21" s="111"/>
      <c r="B21" s="111"/>
      <c r="C21" s="129"/>
      <c r="D21" s="129"/>
      <c r="E21" s="129"/>
      <c r="F21" s="129"/>
      <c r="G21" s="43"/>
      <c r="H21" s="43"/>
      <c r="I21" s="43"/>
      <c r="J21" s="43"/>
      <c r="K21" s="43"/>
      <c r="L21" s="43"/>
      <c r="M21" s="43"/>
      <c r="N21" s="43"/>
    </row>
    <row r="22" spans="1:14" ht="20.100000000000001" customHeight="1">
      <c r="A22" s="111"/>
      <c r="B22" s="111"/>
      <c r="C22" s="129"/>
      <c r="D22" s="129"/>
      <c r="E22" s="129"/>
      <c r="F22" s="129"/>
      <c r="G22" s="43"/>
      <c r="H22" s="43"/>
      <c r="I22" s="43"/>
      <c r="J22" s="43"/>
      <c r="K22" s="43"/>
      <c r="L22" s="43"/>
      <c r="M22" s="43"/>
      <c r="N22" s="43"/>
    </row>
    <row r="23" spans="1:14" ht="20.100000000000001" customHeight="1">
      <c r="A23" s="111"/>
      <c r="B23" s="111"/>
      <c r="C23" s="129"/>
      <c r="D23" s="129"/>
      <c r="E23" s="129"/>
      <c r="F23" s="129"/>
      <c r="G23" s="43"/>
      <c r="H23" s="43"/>
      <c r="I23" s="43"/>
      <c r="J23" s="43"/>
      <c r="K23" s="43"/>
      <c r="L23" s="43"/>
      <c r="M23" s="43"/>
      <c r="N23" s="43"/>
    </row>
    <row r="24" spans="1:14" ht="20.100000000000001" customHeight="1">
      <c r="A24" s="111"/>
      <c r="B24" s="111"/>
      <c r="C24" s="129"/>
      <c r="D24" s="129"/>
      <c r="E24" s="129"/>
      <c r="F24" s="129"/>
      <c r="G24" s="43"/>
      <c r="H24" s="43"/>
      <c r="I24" s="43"/>
      <c r="J24" s="43"/>
      <c r="K24" s="43"/>
      <c r="L24" s="43"/>
      <c r="M24" s="43"/>
      <c r="N24" s="43"/>
    </row>
    <row r="25" spans="1:14" ht="20.100000000000001" customHeight="1">
      <c r="A25" s="111"/>
      <c r="B25" s="111"/>
      <c r="C25" s="129"/>
      <c r="D25" s="129"/>
      <c r="E25" s="129"/>
      <c r="F25" s="129"/>
      <c r="G25" s="43"/>
      <c r="H25" s="43"/>
      <c r="I25" s="43"/>
      <c r="J25" s="43"/>
      <c r="K25" s="43"/>
      <c r="L25" s="43"/>
      <c r="M25" s="43"/>
      <c r="N25" s="43"/>
    </row>
    <row r="26" spans="1:14" ht="20.100000000000001" customHeight="1">
      <c r="A26" s="111"/>
      <c r="B26" s="111"/>
      <c r="C26" s="129"/>
      <c r="D26" s="129"/>
      <c r="E26" s="129"/>
      <c r="F26" s="129"/>
      <c r="G26" s="43"/>
      <c r="H26" s="43"/>
      <c r="I26" s="43"/>
      <c r="J26" s="43"/>
      <c r="K26" s="43"/>
      <c r="L26" s="43"/>
      <c r="M26" s="43"/>
      <c r="N26" s="43"/>
    </row>
    <row r="27" spans="1:14" ht="20.100000000000001" customHeight="1">
      <c r="A27" s="111"/>
      <c r="B27" s="111"/>
      <c r="C27" s="129"/>
      <c r="D27" s="129"/>
      <c r="E27" s="129"/>
      <c r="F27" s="129"/>
      <c r="G27" s="43"/>
      <c r="H27" s="43"/>
      <c r="I27" s="43"/>
      <c r="J27" s="43"/>
      <c r="K27" s="43"/>
      <c r="L27" s="43"/>
      <c r="M27" s="43"/>
      <c r="N27" s="43"/>
    </row>
    <row r="28" spans="1:14" ht="20.100000000000001" customHeight="1">
      <c r="A28" s="111"/>
      <c r="B28" s="111"/>
      <c r="C28" s="129"/>
      <c r="D28" s="129"/>
      <c r="E28" s="129"/>
      <c r="F28" s="129"/>
      <c r="G28" s="43"/>
      <c r="H28" s="43"/>
      <c r="I28" s="43"/>
      <c r="J28" s="43"/>
      <c r="K28" s="43"/>
      <c r="L28" s="43"/>
      <c r="M28" s="43"/>
      <c r="N28" s="43"/>
    </row>
    <row r="29" spans="1:14" ht="20.100000000000001" customHeight="1">
      <c r="A29" s="111"/>
      <c r="B29" s="111"/>
      <c r="C29" s="129"/>
      <c r="D29" s="129"/>
      <c r="E29" s="129"/>
      <c r="F29" s="129"/>
      <c r="G29" s="43"/>
      <c r="H29" s="43"/>
      <c r="I29" s="43"/>
      <c r="J29" s="43"/>
      <c r="K29" s="43"/>
      <c r="L29" s="43"/>
      <c r="M29" s="43"/>
      <c r="N29" s="43"/>
    </row>
    <row r="30" spans="1:14" ht="20.100000000000001" customHeight="1">
      <c r="A30" s="111"/>
      <c r="B30" s="111"/>
      <c r="C30" s="129"/>
      <c r="D30" s="129"/>
      <c r="E30" s="129"/>
      <c r="F30" s="129"/>
      <c r="G30" s="43"/>
      <c r="H30" s="43"/>
      <c r="I30" s="43"/>
      <c r="J30" s="43"/>
      <c r="K30" s="43"/>
      <c r="L30" s="43"/>
      <c r="M30" s="43"/>
      <c r="N30" s="43"/>
    </row>
    <row r="31" spans="1:14" ht="20.100000000000001" customHeight="1">
      <c r="A31" s="111"/>
      <c r="B31" s="111"/>
      <c r="C31" s="129"/>
      <c r="D31" s="129"/>
      <c r="E31" s="129"/>
      <c r="F31" s="129"/>
      <c r="G31" s="43"/>
      <c r="H31" s="43"/>
      <c r="I31" s="43"/>
      <c r="J31" s="43"/>
      <c r="K31" s="43"/>
      <c r="L31" s="43"/>
      <c r="M31" s="43"/>
      <c r="N31" s="43"/>
    </row>
    <row r="32" spans="1:14" ht="20.100000000000001" customHeight="1">
      <c r="A32" s="111"/>
      <c r="B32" s="111"/>
      <c r="C32" s="129"/>
      <c r="D32" s="129"/>
      <c r="E32" s="129"/>
      <c r="F32" s="129"/>
      <c r="G32" s="43"/>
      <c r="H32" s="43"/>
      <c r="I32" s="43"/>
      <c r="J32" s="43"/>
      <c r="K32" s="43"/>
      <c r="L32" s="43"/>
      <c r="M32" s="43"/>
      <c r="N32" s="43"/>
    </row>
    <row r="33" spans="1:14" ht="20.100000000000001" customHeight="1">
      <c r="A33" s="111"/>
      <c r="B33" s="111"/>
      <c r="C33" s="129"/>
      <c r="D33" s="129"/>
      <c r="E33" s="129"/>
      <c r="F33" s="129"/>
      <c r="G33" s="43"/>
      <c r="H33" s="43"/>
      <c r="I33" s="43"/>
      <c r="J33" s="43"/>
      <c r="K33" s="43"/>
      <c r="L33" s="43"/>
      <c r="M33" s="43"/>
      <c r="N33" s="43"/>
    </row>
    <row r="34" spans="1:14" ht="20.100000000000001" customHeight="1">
      <c r="A34" s="111"/>
      <c r="B34" s="111"/>
      <c r="C34" s="129"/>
      <c r="D34" s="129"/>
      <c r="E34" s="129"/>
      <c r="F34" s="129"/>
      <c r="G34" s="43"/>
      <c r="H34" s="43"/>
      <c r="I34" s="43"/>
      <c r="J34" s="43"/>
      <c r="K34" s="43"/>
      <c r="L34" s="43"/>
      <c r="M34" s="43"/>
      <c r="N34" s="43"/>
    </row>
    <row r="35" spans="1:14" ht="20.100000000000001" customHeight="1">
      <c r="A35" s="111"/>
      <c r="B35" s="111"/>
      <c r="C35" s="129"/>
      <c r="D35" s="129"/>
      <c r="E35" s="129"/>
      <c r="F35" s="129"/>
      <c r="G35" s="43"/>
      <c r="H35" s="43"/>
      <c r="I35" s="43"/>
      <c r="J35" s="43"/>
      <c r="K35" s="43"/>
      <c r="L35" s="43"/>
      <c r="M35" s="43"/>
      <c r="N35" s="43"/>
    </row>
    <row r="36" spans="1:14" ht="20.100000000000001" customHeight="1">
      <c r="A36" s="111"/>
      <c r="B36" s="111"/>
      <c r="C36" s="129"/>
      <c r="D36" s="129"/>
      <c r="E36" s="129"/>
      <c r="F36" s="129"/>
      <c r="G36" s="43"/>
      <c r="H36" s="43"/>
      <c r="I36" s="43"/>
      <c r="J36" s="43"/>
      <c r="K36" s="43"/>
      <c r="L36" s="43"/>
      <c r="M36" s="43"/>
      <c r="N36" s="43"/>
    </row>
    <row r="37" spans="1:14" ht="20.100000000000001" customHeight="1">
      <c r="A37" s="111"/>
      <c r="B37" s="111"/>
      <c r="C37" s="129"/>
      <c r="D37" s="129"/>
      <c r="E37" s="129"/>
      <c r="F37" s="129"/>
      <c r="G37" s="43"/>
      <c r="H37" s="43"/>
      <c r="I37" s="43"/>
      <c r="J37" s="43"/>
      <c r="K37" s="43"/>
      <c r="L37" s="43"/>
      <c r="M37" s="43"/>
      <c r="N37" s="43"/>
    </row>
    <row r="38" spans="1:14" ht="20.100000000000001" customHeight="1">
      <c r="A38" s="111"/>
      <c r="B38" s="111"/>
      <c r="C38" s="129"/>
      <c r="D38" s="129"/>
      <c r="E38" s="129"/>
      <c r="F38" s="129"/>
      <c r="G38" s="43"/>
      <c r="H38" s="43"/>
      <c r="I38" s="43"/>
      <c r="J38" s="43"/>
      <c r="K38" s="43"/>
      <c r="L38" s="43"/>
      <c r="M38" s="43"/>
      <c r="N38" s="43"/>
    </row>
    <row r="39" spans="1:14" ht="20.100000000000001" customHeight="1">
      <c r="A39" s="111"/>
      <c r="B39" s="111"/>
      <c r="C39" s="129"/>
      <c r="D39" s="129"/>
      <c r="E39" s="129"/>
      <c r="F39" s="129"/>
      <c r="G39" s="43"/>
      <c r="H39" s="43"/>
      <c r="I39" s="43"/>
      <c r="J39" s="43"/>
      <c r="K39" s="43"/>
      <c r="L39" s="43"/>
      <c r="M39" s="43"/>
      <c r="N39" s="43"/>
    </row>
    <row r="40" spans="1:14" ht="20.100000000000001" customHeight="1">
      <c r="A40" s="111"/>
      <c r="B40" s="111"/>
      <c r="C40" s="129"/>
      <c r="D40" s="129"/>
      <c r="E40" s="129"/>
      <c r="F40" s="129"/>
      <c r="G40" s="43"/>
      <c r="H40" s="43"/>
      <c r="I40" s="43"/>
      <c r="J40" s="43"/>
      <c r="K40" s="43"/>
      <c r="L40" s="43"/>
      <c r="M40" s="43"/>
      <c r="N40" s="43"/>
    </row>
    <row r="41" spans="1:14" ht="20.100000000000001" customHeight="1">
      <c r="A41" s="111"/>
      <c r="B41" s="111"/>
      <c r="C41" s="129"/>
      <c r="D41" s="129"/>
      <c r="E41" s="129"/>
      <c r="F41" s="129"/>
      <c r="G41" s="43"/>
      <c r="H41" s="43"/>
      <c r="I41" s="43"/>
      <c r="J41" s="43"/>
      <c r="K41" s="43"/>
      <c r="L41" s="43"/>
      <c r="M41" s="43"/>
      <c r="N41" s="43"/>
    </row>
    <row r="42" spans="1:14" ht="20.100000000000001" customHeight="1">
      <c r="A42" s="111"/>
      <c r="B42" s="111"/>
      <c r="C42" s="129"/>
      <c r="D42" s="129"/>
      <c r="E42" s="129"/>
      <c r="F42" s="129"/>
      <c r="G42" s="43"/>
      <c r="H42" s="43"/>
      <c r="I42" s="43"/>
      <c r="J42" s="43"/>
      <c r="K42" s="43"/>
      <c r="L42" s="43"/>
      <c r="M42" s="43"/>
      <c r="N42" s="43"/>
    </row>
    <row r="43" spans="1:14" ht="20.100000000000001" customHeight="1">
      <c r="A43" s="111"/>
      <c r="B43" s="111"/>
      <c r="C43" s="129"/>
      <c r="D43" s="129"/>
      <c r="E43" s="129"/>
      <c r="F43" s="129"/>
      <c r="G43" s="43"/>
      <c r="H43" s="43"/>
      <c r="I43" s="43"/>
      <c r="J43" s="43"/>
      <c r="K43" s="43"/>
      <c r="L43" s="43"/>
      <c r="M43" s="43"/>
      <c r="N43" s="43"/>
    </row>
    <row r="44" spans="1:14" ht="20.100000000000001" customHeight="1">
      <c r="A44" s="111"/>
      <c r="B44" s="111"/>
      <c r="C44" s="129"/>
      <c r="D44" s="129"/>
      <c r="E44" s="129"/>
      <c r="F44" s="129"/>
      <c r="G44" s="43"/>
      <c r="H44" s="43"/>
      <c r="I44" s="43"/>
      <c r="J44" s="43"/>
      <c r="K44" s="43"/>
      <c r="L44" s="43"/>
      <c r="M44" s="43"/>
      <c r="N44" s="43"/>
    </row>
    <row r="45" spans="1:14" ht="20.100000000000001" customHeight="1">
      <c r="A45" s="111"/>
      <c r="B45" s="111"/>
      <c r="C45" s="129"/>
      <c r="D45" s="129"/>
      <c r="E45" s="129"/>
      <c r="F45" s="129"/>
      <c r="G45" s="43"/>
      <c r="H45" s="43"/>
      <c r="I45" s="43"/>
      <c r="J45" s="43"/>
      <c r="K45" s="43"/>
      <c r="L45" s="43"/>
      <c r="M45" s="43"/>
      <c r="N45" s="43"/>
    </row>
    <row r="46" spans="1:14" ht="20.100000000000001" customHeight="1">
      <c r="A46" s="111"/>
      <c r="B46" s="111"/>
      <c r="C46" s="129"/>
      <c r="D46" s="129"/>
      <c r="E46" s="129"/>
      <c r="F46" s="129"/>
      <c r="G46" s="43"/>
      <c r="H46" s="43"/>
      <c r="I46" s="43"/>
      <c r="J46" s="43"/>
      <c r="K46" s="43"/>
      <c r="L46" s="43"/>
      <c r="M46" s="43"/>
      <c r="N46" s="43"/>
    </row>
    <row r="47" spans="1:14" ht="20.100000000000001" customHeight="1">
      <c r="A47" s="111"/>
      <c r="B47" s="111"/>
      <c r="C47" s="129"/>
      <c r="D47" s="129"/>
      <c r="E47" s="129"/>
      <c r="F47" s="129"/>
      <c r="G47" s="43"/>
      <c r="H47" s="43"/>
      <c r="I47" s="43"/>
      <c r="J47" s="43"/>
      <c r="K47" s="43"/>
      <c r="L47" s="43"/>
      <c r="M47" s="43"/>
      <c r="N47" s="43"/>
    </row>
    <row r="48" spans="1:14" ht="20.100000000000001" customHeight="1">
      <c r="A48" s="111"/>
      <c r="B48" s="111"/>
      <c r="C48" s="129"/>
      <c r="D48" s="129"/>
      <c r="E48" s="129"/>
      <c r="F48" s="129"/>
      <c r="G48" s="43"/>
      <c r="H48" s="43"/>
      <c r="I48" s="43"/>
      <c r="J48" s="43"/>
      <c r="K48" s="43"/>
      <c r="L48" s="43"/>
      <c r="M48" s="43"/>
      <c r="N48" s="43"/>
    </row>
    <row r="49" spans="1:6" ht="20.100000000000001" customHeight="1">
      <c r="A49" s="12"/>
      <c r="B49" s="12"/>
      <c r="C49" s="34"/>
      <c r="D49" s="34"/>
      <c r="E49" s="34"/>
      <c r="F49" s="34"/>
    </row>
    <row r="50" spans="1:6" ht="20.100000000000001" customHeight="1">
      <c r="A50" s="12"/>
      <c r="B50" s="12"/>
      <c r="C50" s="34"/>
      <c r="D50" s="34"/>
      <c r="E50" s="34"/>
      <c r="F50" s="34"/>
    </row>
    <row r="51" spans="1:6" ht="20.100000000000001" customHeight="1">
      <c r="A51" s="12"/>
      <c r="B51" s="12"/>
      <c r="C51" s="34"/>
      <c r="D51" s="34"/>
      <c r="E51" s="34"/>
      <c r="F51" s="34"/>
    </row>
    <row r="52" spans="1:6" ht="20.100000000000001" customHeight="1">
      <c r="A52" s="12"/>
      <c r="B52" s="12"/>
      <c r="C52" s="34"/>
      <c r="D52" s="34"/>
      <c r="E52" s="34"/>
      <c r="F52" s="34"/>
    </row>
    <row r="53" spans="1:6" ht="20.100000000000001" customHeight="1">
      <c r="A53" s="12"/>
      <c r="B53" s="12"/>
      <c r="C53" s="34"/>
      <c r="D53" s="34"/>
      <c r="E53" s="34"/>
      <c r="F53" s="34"/>
    </row>
    <row r="54" spans="1:6" ht="20.100000000000001" customHeight="1">
      <c r="A54" s="12"/>
      <c r="B54" s="12"/>
      <c r="C54" s="34"/>
      <c r="D54" s="34"/>
      <c r="E54" s="34"/>
      <c r="F54" s="34"/>
    </row>
    <row r="55" spans="1:6" ht="20.100000000000001" customHeight="1">
      <c r="A55" s="12"/>
      <c r="B55" s="12"/>
      <c r="C55" s="34"/>
      <c r="D55" s="34"/>
      <c r="E55" s="34"/>
      <c r="F55" s="34"/>
    </row>
    <row r="56" spans="1:6" ht="20.100000000000001" customHeight="1">
      <c r="A56" s="12"/>
      <c r="B56" s="12"/>
      <c r="C56" s="34"/>
      <c r="D56" s="34"/>
      <c r="E56" s="34"/>
      <c r="F56" s="34"/>
    </row>
    <row r="57" spans="1:6" ht="20.100000000000001" customHeight="1">
      <c r="A57" s="12"/>
      <c r="B57" s="12"/>
      <c r="C57" s="34"/>
      <c r="D57" s="34"/>
      <c r="E57" s="34"/>
      <c r="F57" s="34"/>
    </row>
    <row r="58" spans="1:6" ht="20.100000000000001" customHeight="1">
      <c r="A58" s="12"/>
      <c r="B58" s="12"/>
      <c r="C58" s="34"/>
      <c r="D58" s="34"/>
      <c r="E58" s="34"/>
      <c r="F58" s="34"/>
    </row>
    <row r="59" spans="1:6" ht="20.100000000000001" customHeight="1">
      <c r="A59" s="12"/>
      <c r="B59" s="12"/>
      <c r="C59" s="34"/>
      <c r="D59" s="34"/>
      <c r="E59" s="34"/>
      <c r="F59" s="34"/>
    </row>
    <row r="60" spans="1:6" ht="20.100000000000001" customHeight="1">
      <c r="A60" s="12"/>
      <c r="B60" s="12"/>
      <c r="C60" s="34"/>
      <c r="D60" s="34"/>
      <c r="E60" s="34"/>
      <c r="F60" s="34"/>
    </row>
    <row r="61" spans="1:6" ht="20.100000000000001" customHeight="1">
      <c r="A61" s="12"/>
      <c r="B61" s="12"/>
      <c r="C61" s="34"/>
      <c r="D61" s="34"/>
      <c r="E61" s="34"/>
      <c r="F61" s="34"/>
    </row>
    <row r="62" spans="1:6" ht="20.100000000000001" customHeight="1">
      <c r="A62" s="12"/>
      <c r="B62" s="12"/>
      <c r="C62" s="34"/>
      <c r="D62" s="34"/>
      <c r="E62" s="34"/>
      <c r="F62" s="34"/>
    </row>
    <row r="63" spans="1:6" ht="20.100000000000001" customHeight="1">
      <c r="A63" s="12"/>
      <c r="B63" s="12"/>
      <c r="C63" s="34"/>
      <c r="D63" s="34"/>
      <c r="E63" s="34"/>
      <c r="F63" s="34"/>
    </row>
    <row r="64" spans="1:6" ht="20.100000000000001" customHeight="1">
      <c r="A64" s="12"/>
      <c r="B64" s="12"/>
      <c r="C64" s="34"/>
      <c r="D64" s="34"/>
      <c r="E64" s="34"/>
      <c r="F64" s="34"/>
    </row>
    <row r="65" spans="1:6" ht="20.100000000000001" customHeight="1">
      <c r="A65" s="12"/>
      <c r="B65" s="12"/>
      <c r="C65" s="34"/>
      <c r="D65" s="34"/>
      <c r="E65" s="34"/>
      <c r="F65" s="34"/>
    </row>
    <row r="66" spans="1:6" ht="20.100000000000001" customHeight="1">
      <c r="A66" s="12"/>
      <c r="B66" s="12"/>
      <c r="C66" s="34"/>
      <c r="D66" s="34"/>
      <c r="E66" s="34"/>
      <c r="F66" s="34"/>
    </row>
    <row r="67" spans="1:6" ht="20.100000000000001" customHeight="1">
      <c r="A67" s="12"/>
      <c r="B67" s="12"/>
      <c r="C67" s="34"/>
      <c r="D67" s="34"/>
      <c r="E67" s="34"/>
      <c r="F67" s="34"/>
    </row>
    <row r="68" spans="1:6" ht="20.100000000000001" customHeight="1">
      <c r="A68" s="12"/>
      <c r="B68" s="12"/>
      <c r="C68" s="34"/>
      <c r="D68" s="34"/>
      <c r="E68" s="34"/>
      <c r="F68" s="34"/>
    </row>
    <row r="69" spans="1:6" ht="20.100000000000001" customHeight="1">
      <c r="A69" s="12"/>
      <c r="B69" s="12"/>
      <c r="C69" s="34"/>
      <c r="D69" s="34"/>
      <c r="E69" s="34"/>
      <c r="F69" s="34"/>
    </row>
    <row r="70" spans="1:6" ht="20.100000000000001" customHeight="1">
      <c r="A70" s="12"/>
      <c r="B70" s="12"/>
      <c r="C70" s="34"/>
      <c r="D70" s="34"/>
      <c r="E70" s="34"/>
      <c r="F70" s="34"/>
    </row>
    <row r="71" spans="1:6" ht="20.100000000000001" customHeight="1">
      <c r="A71" s="178"/>
      <c r="B71" s="178"/>
      <c r="C71" s="179"/>
      <c r="D71" s="179"/>
      <c r="E71" s="110"/>
      <c r="F71" s="110"/>
    </row>
    <row r="72" spans="1:6" ht="20.100000000000001" customHeight="1">
      <c r="A72" s="12"/>
      <c r="B72" s="12"/>
      <c r="C72" s="34"/>
      <c r="D72" s="34"/>
      <c r="E72" s="110"/>
      <c r="F72" s="110"/>
    </row>
    <row r="73" spans="1:6" ht="20.100000000000001" customHeight="1">
      <c r="A73" s="12"/>
      <c r="B73" s="12"/>
      <c r="C73" s="34"/>
      <c r="D73" s="34"/>
      <c r="E73" s="110"/>
      <c r="F73" s="110"/>
    </row>
    <row r="74" spans="1:6" ht="20.100000000000001" customHeight="1">
      <c r="C74" s="25"/>
      <c r="D74" s="25"/>
      <c r="E74" s="25"/>
      <c r="F74" s="25"/>
    </row>
    <row r="75" spans="1:6" ht="20.100000000000001" customHeight="1">
      <c r="C75" s="25"/>
      <c r="D75" s="25"/>
      <c r="E75" s="25"/>
      <c r="F75" s="25"/>
    </row>
    <row r="76" spans="1:6" ht="20.100000000000001" customHeight="1">
      <c r="C76" s="25"/>
      <c r="D76" s="25"/>
      <c r="E76" s="25"/>
      <c r="F76" s="25"/>
    </row>
    <row r="77" spans="1:6" ht="20.100000000000001" customHeight="1">
      <c r="C77" s="25"/>
      <c r="D77" s="25"/>
      <c r="E77" s="25"/>
      <c r="F77" s="25"/>
    </row>
    <row r="78" spans="1:6" ht="20.100000000000001" customHeight="1">
      <c r="C78" s="25"/>
      <c r="D78" s="25"/>
      <c r="E78" s="25"/>
      <c r="F78" s="25"/>
    </row>
  </sheetData>
  <mergeCells count="1">
    <mergeCell ref="A1:F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5" tint="-0.249977111117893"/>
  </sheetPr>
  <dimension ref="A1:N32"/>
  <sheetViews>
    <sheetView workbookViewId="0">
      <selection activeCell="A5" sqref="A5"/>
    </sheetView>
  </sheetViews>
  <sheetFormatPr defaultColWidth="9.140625" defaultRowHeight="15"/>
  <cols>
    <col min="1" max="6" width="18.7109375" customWidth="1"/>
  </cols>
  <sheetData>
    <row r="1" spans="1:14">
      <c r="A1" s="203" t="s">
        <v>666</v>
      </c>
      <c r="B1" s="203"/>
      <c r="C1" s="203"/>
      <c r="D1" s="203"/>
      <c r="E1" s="183"/>
      <c r="F1" s="183"/>
    </row>
    <row r="2" spans="1:14">
      <c r="A2" s="2"/>
      <c r="B2" s="2"/>
      <c r="C2" s="2"/>
      <c r="D2" s="2"/>
    </row>
    <row r="3" spans="1:14" ht="60">
      <c r="A3" s="1" t="s">
        <v>725</v>
      </c>
      <c r="B3" s="1" t="s">
        <v>726</v>
      </c>
      <c r="C3" s="1" t="s">
        <v>727</v>
      </c>
      <c r="D3" s="1" t="s">
        <v>728</v>
      </c>
      <c r="E3" s="1" t="s">
        <v>754</v>
      </c>
      <c r="F3" s="1" t="s">
        <v>753</v>
      </c>
      <c r="G3" s="4" t="s">
        <v>730</v>
      </c>
      <c r="H3" s="4" t="s">
        <v>731</v>
      </c>
      <c r="I3" s="4" t="s">
        <v>755</v>
      </c>
      <c r="J3" s="4" t="s">
        <v>733</v>
      </c>
      <c r="K3" s="4" t="s">
        <v>734</v>
      </c>
      <c r="L3" s="4" t="s">
        <v>20</v>
      </c>
      <c r="M3" s="4" t="s">
        <v>21</v>
      </c>
      <c r="N3" s="4" t="s">
        <v>672</v>
      </c>
    </row>
    <row r="4" spans="1:14">
      <c r="A4" s="12" t="str" cm="1">
        <f t="array" ref="A4">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_xlpm.data,_xlfn._xlws.FILTER(_xlfn.HSTACK(_xlpm.wildcad,_xlpm.fireName,_xlpm.humanAc,_xlpm.lightningAc,_xlpm.undeterminedAc,_xlpm.iqcs),UPPER(TRIM(_xlpm.district))="Walker"),
    IFERROR(_xlfn._xlws.SORT(_xlpm.data,1,1),"")
)</f>
        <v/>
      </c>
      <c r="B4" s="12"/>
      <c r="C4" s="34"/>
      <c r="D4" s="34"/>
      <c r="E4" s="34"/>
      <c r="F4" s="34"/>
      <c r="G4" s="11">
        <f>COUNTIF(C4:C199,"&gt;0")</f>
        <v>0</v>
      </c>
      <c r="H4" s="11">
        <f>COUNTIF(D4:D199,"&gt;0")</f>
        <v>0</v>
      </c>
      <c r="I4" s="11">
        <f>COUNTIF(E4:E199,"&gt;0")</f>
        <v>0</v>
      </c>
      <c r="J4" s="35">
        <f>SUM(C4:C199)</f>
        <v>0</v>
      </c>
      <c r="K4" s="35">
        <f>SUM(D4:D199)</f>
        <v>0</v>
      </c>
      <c r="L4" s="35">
        <f>SUM(E4:E199)</f>
        <v>0</v>
      </c>
      <c r="M4" s="35">
        <f>SUM(J4:K4)</f>
        <v>0</v>
      </c>
      <c r="N4" s="11">
        <f>SUM(G4:H4)</f>
        <v>0</v>
      </c>
    </row>
    <row r="5" spans="1:14" ht="20.100000000000001" customHeight="1">
      <c r="A5" s="12"/>
      <c r="B5" s="12"/>
      <c r="C5" s="34"/>
      <c r="D5" s="34"/>
      <c r="E5" s="110"/>
      <c r="F5" s="110"/>
    </row>
    <row r="6" spans="1:14" ht="20.100000000000001" customHeight="1">
      <c r="A6" s="12"/>
      <c r="B6" s="12"/>
      <c r="C6" s="34"/>
      <c r="D6" s="34"/>
      <c r="E6" s="110"/>
      <c r="F6" s="110"/>
    </row>
    <row r="7" spans="1:14" ht="20.100000000000001" customHeight="1">
      <c r="A7" s="12"/>
      <c r="B7" s="12"/>
      <c r="C7" s="34"/>
      <c r="D7" s="34"/>
      <c r="E7" s="110"/>
      <c r="F7" s="110"/>
    </row>
    <row r="8" spans="1:14" ht="20.100000000000001" customHeight="1">
      <c r="A8" s="12"/>
      <c r="B8" s="12"/>
      <c r="C8" s="34"/>
      <c r="D8" s="34"/>
      <c r="E8" s="110"/>
      <c r="F8" s="110"/>
    </row>
    <row r="9" spans="1:14" ht="20.100000000000001" customHeight="1">
      <c r="A9" s="12"/>
      <c r="B9" s="12"/>
      <c r="C9" s="34"/>
      <c r="D9" s="34"/>
      <c r="E9" s="110"/>
      <c r="F9" s="110"/>
    </row>
    <row r="10" spans="1:14" ht="20.100000000000001" customHeight="1">
      <c r="A10" s="12"/>
      <c r="B10" s="12"/>
      <c r="C10" s="34"/>
      <c r="D10" s="34"/>
      <c r="E10" s="110"/>
      <c r="F10" s="110"/>
    </row>
    <row r="11" spans="1:14" ht="20.100000000000001" customHeight="1">
      <c r="A11" s="12"/>
      <c r="B11" s="12"/>
      <c r="C11" s="34"/>
      <c r="D11" s="34"/>
      <c r="E11" s="110"/>
      <c r="F11" s="110"/>
    </row>
    <row r="12" spans="1:14" ht="20.100000000000001" customHeight="1">
      <c r="A12" s="12"/>
      <c r="B12" s="12"/>
      <c r="C12" s="34"/>
      <c r="D12" s="34"/>
      <c r="E12" s="110"/>
      <c r="F12" s="110"/>
    </row>
    <row r="13" spans="1:14" ht="20.100000000000001" customHeight="1">
      <c r="A13" s="12"/>
      <c r="B13" s="12"/>
      <c r="C13" s="34"/>
      <c r="D13" s="34"/>
      <c r="E13" s="110"/>
      <c r="F13" s="110"/>
    </row>
    <row r="14" spans="1:14" ht="20.100000000000001" customHeight="1">
      <c r="A14" s="12"/>
      <c r="B14" s="12"/>
      <c r="C14" s="34"/>
      <c r="D14" s="34"/>
      <c r="E14" s="110"/>
      <c r="F14" s="110"/>
    </row>
    <row r="15" spans="1:14" ht="20.100000000000001" customHeight="1">
      <c r="A15" s="12"/>
      <c r="B15" s="12"/>
      <c r="C15" s="34"/>
      <c r="D15" s="34"/>
      <c r="E15" s="110"/>
      <c r="F15" s="110"/>
    </row>
    <row r="16" spans="1:14" ht="20.100000000000001" customHeight="1">
      <c r="A16" s="12"/>
      <c r="B16" s="12"/>
      <c r="C16" s="34"/>
      <c r="D16" s="34"/>
      <c r="E16" s="110"/>
      <c r="F16" s="110"/>
    </row>
    <row r="17" spans="1:6" ht="20.100000000000001" customHeight="1">
      <c r="A17" s="12"/>
      <c r="B17" s="12"/>
      <c r="C17" s="34"/>
      <c r="D17" s="34"/>
      <c r="E17" s="110"/>
      <c r="F17" s="110"/>
    </row>
    <row r="18" spans="1:6" ht="20.100000000000001" customHeight="1">
      <c r="A18" s="12"/>
      <c r="B18" s="12"/>
      <c r="C18" s="34"/>
      <c r="D18" s="34"/>
      <c r="E18" s="110"/>
      <c r="F18" s="110"/>
    </row>
    <row r="19" spans="1:6" ht="20.100000000000001" customHeight="1">
      <c r="A19" s="12"/>
      <c r="B19" s="12"/>
      <c r="C19" s="34"/>
      <c r="D19" s="34"/>
      <c r="E19" s="110"/>
      <c r="F19" s="110"/>
    </row>
    <row r="20" spans="1:6" ht="20.100000000000001" customHeight="1">
      <c r="A20" s="12"/>
      <c r="B20" s="12"/>
      <c r="C20" s="34"/>
      <c r="D20" s="34"/>
      <c r="E20" s="110"/>
      <c r="F20" s="110"/>
    </row>
    <row r="21" spans="1:6" ht="20.100000000000001" customHeight="1">
      <c r="A21" s="12"/>
      <c r="B21" s="12"/>
      <c r="C21" s="34"/>
      <c r="D21" s="34"/>
      <c r="E21" s="110"/>
      <c r="F21" s="110"/>
    </row>
    <row r="22" spans="1:6" ht="20.100000000000001" customHeight="1">
      <c r="A22" s="12"/>
      <c r="B22" s="12"/>
      <c r="C22" s="34"/>
      <c r="D22" s="34"/>
      <c r="E22" s="110"/>
      <c r="F22" s="110"/>
    </row>
    <row r="23" spans="1:6" ht="20.100000000000001" customHeight="1">
      <c r="A23" s="12"/>
      <c r="B23" s="12"/>
      <c r="C23" s="34"/>
      <c r="D23" s="34"/>
      <c r="E23" s="110"/>
      <c r="F23" s="110"/>
    </row>
    <row r="24" spans="1:6" ht="20.100000000000001" customHeight="1">
      <c r="A24" s="12"/>
      <c r="B24" s="12"/>
      <c r="C24" s="34"/>
      <c r="D24" s="34"/>
      <c r="E24" s="110"/>
      <c r="F24" s="110"/>
    </row>
    <row r="25" spans="1:6" ht="20.100000000000001" customHeight="1">
      <c r="A25" s="12"/>
      <c r="B25" s="12"/>
      <c r="C25" s="34"/>
      <c r="D25" s="34"/>
      <c r="E25" s="110"/>
      <c r="F25" s="110"/>
    </row>
    <row r="26" spans="1:6" ht="20.100000000000001" customHeight="1">
      <c r="A26" s="12"/>
      <c r="B26" s="12"/>
      <c r="C26" s="34"/>
      <c r="D26" s="34"/>
      <c r="E26" s="110"/>
      <c r="F26" s="110"/>
    </row>
    <row r="27" spans="1:6" ht="20.100000000000001" customHeight="1">
      <c r="A27" s="12"/>
      <c r="B27" s="12"/>
      <c r="C27" s="34"/>
      <c r="D27" s="34"/>
      <c r="E27" s="110"/>
      <c r="F27" s="110"/>
    </row>
    <row r="28" spans="1:6" ht="20.100000000000001" customHeight="1">
      <c r="A28" s="12"/>
      <c r="B28" s="12"/>
      <c r="C28" s="34"/>
      <c r="D28" s="34"/>
      <c r="E28" s="110"/>
      <c r="F28" s="110"/>
    </row>
    <row r="29" spans="1:6" ht="20.100000000000001" customHeight="1">
      <c r="A29" s="12" t="s">
        <v>756</v>
      </c>
      <c r="B29" s="12" t="s">
        <v>756</v>
      </c>
      <c r="C29" s="34" t="str">
        <f t="array" ref="C29">IF(ISERROR(INDEX(Longboard!$A$2:$I$603,SMALL(IF(Longboard!$C$2:$I$603=Data!$A$4,ROW(Longboard!$H$2:$H$603)),ROW(26:26))-1,8)),"",INDEX(Longboard!$A$2:$I$603,SMALL(IF(Longboard!$C$2:$I$603=Data!$A$4,ROW(Longboard!$H$2:$H$603)),ROW(26:26))-1,8))</f>
        <v/>
      </c>
      <c r="D29" s="34" t="str">
        <f t="array" ref="D29">IF(ISERROR(INDEX(Longboard!$A$2:$I$603,SMALL(IF(Longboard!$C$2:$I$603=Data!$A$4,ROW(Longboard!$I$2:$I$603)),ROW(26:26))-1,9)),"",INDEX(Longboard!$A$2:$I$603,SMALL(IF(Longboard!$C$2:$I$603=Data!$A$4,ROW(Longboard!$I$2:$I$603)),ROW(26:26))-1,9))</f>
        <v/>
      </c>
      <c r="E29" s="110"/>
      <c r="F29" s="110"/>
    </row>
    <row r="30" spans="1:6" ht="20.100000000000001" customHeight="1">
      <c r="A30" s="12" t="s">
        <v>756</v>
      </c>
      <c r="B30" s="12" t="s">
        <v>756</v>
      </c>
      <c r="C30" s="34" t="str">
        <f t="array" ref="C30">IF(ISERROR(INDEX(Longboard!$A$2:$I$603,SMALL(IF(Longboard!$C$2:$I$603=Data!$A$4,ROW(Longboard!$H$2:$H$603)),ROW(27:27))-1,8)),"",INDEX(Longboard!$A$2:$I$603,SMALL(IF(Longboard!$C$2:$I$603=Data!$A$4,ROW(Longboard!$H$2:$H$603)),ROW(27:27))-1,8))</f>
        <v/>
      </c>
      <c r="D30" s="34" t="str">
        <f t="array" ref="D30">IF(ISERROR(INDEX(Longboard!$A$2:$I$603,SMALL(IF(Longboard!$C$2:$I$603=Data!$A$4,ROW(Longboard!$I$2:$I$603)),ROW(27:27))-1,9)),"",INDEX(Longboard!$A$2:$I$603,SMALL(IF(Longboard!$C$2:$I$603=Data!$A$4,ROW(Longboard!$I$2:$I$603)),ROW(27:27))-1,9))</f>
        <v/>
      </c>
      <c r="E30" s="110"/>
      <c r="F30" s="110"/>
    </row>
    <row r="31" spans="1:6" ht="20.100000000000001" customHeight="1">
      <c r="A31" s="12" t="s">
        <v>756</v>
      </c>
      <c r="B31" s="12" t="s">
        <v>756</v>
      </c>
      <c r="C31" s="34" t="str">
        <f t="array" ref="C31">IF(ISERROR(INDEX(Longboard!$A$2:$I$603,SMALL(IF(Longboard!$C$2:$I$603=Data!$A$4,ROW(Longboard!$H$2:$H$603)),ROW(28:28))-1,8)),"",INDEX(Longboard!$A$2:$I$603,SMALL(IF(Longboard!$C$2:$I$603=Data!$A$4,ROW(Longboard!$H$2:$H$603)),ROW(28:28))-1,8))</f>
        <v/>
      </c>
      <c r="D31" s="34" t="str">
        <f t="array" ref="D31">IF(ISERROR(INDEX(Longboard!$A$2:$I$603,SMALL(IF(Longboard!$C$2:$I$603=Data!$A$4,ROW(Longboard!$I$2:$I$603)),ROW(28:28))-1,9)),"",INDEX(Longboard!$A$2:$I$603,SMALL(IF(Longboard!$C$2:$I$603=Data!$A$4,ROW(Longboard!$I$2:$I$603)),ROW(28:28))-1,9))</f>
        <v/>
      </c>
      <c r="E31" s="110"/>
      <c r="F31" s="110"/>
    </row>
    <row r="32" spans="1:6" ht="20.100000000000001" customHeight="1">
      <c r="A32" s="12" t="s">
        <v>756</v>
      </c>
      <c r="B32" s="12" t="s">
        <v>756</v>
      </c>
      <c r="C32" s="34" t="str">
        <f t="array" ref="C32">IF(ISERROR(INDEX(Longboard!$A$2:$I$603,SMALL(IF(Longboard!$C$2:$I$603=Data!$A$4,ROW(Longboard!$H$2:$H$603)),ROW(29:29))-1,8)),"",INDEX(Longboard!$A$2:$I$603,SMALL(IF(Longboard!$C$2:$I$603=Data!$A$4,ROW(Longboard!$H$2:$H$603)),ROW(29:29))-1,8))</f>
        <v/>
      </c>
      <c r="D32" s="34" t="str">
        <f t="array" ref="D32">IF(ISERROR(INDEX(Longboard!$A$2:$I$603,SMALL(IF(Longboard!$C$2:$I$603=Data!$A$4,ROW(Longboard!$I$2:$I$603)),ROW(29:29))-1,9)),"",INDEX(Longboard!$A$2:$I$603,SMALL(IF(Longboard!$C$2:$I$603=Data!$A$4,ROW(Longboard!$I$2:$I$603)),ROW(29:29))-1,9))</f>
        <v/>
      </c>
      <c r="E32" s="110"/>
      <c r="F32" s="110"/>
    </row>
  </sheetData>
  <mergeCells count="1">
    <mergeCell ref="A1:D1"/>
  </mergeCells>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7030A0"/>
  </sheetPr>
  <dimension ref="A1:N32"/>
  <sheetViews>
    <sheetView zoomScaleNormal="100" workbookViewId="0">
      <selection activeCell="A5" sqref="A5"/>
    </sheetView>
  </sheetViews>
  <sheetFormatPr defaultColWidth="9.140625" defaultRowHeight="15"/>
  <cols>
    <col min="1" max="6" width="18.7109375" customWidth="1"/>
  </cols>
  <sheetData>
    <row r="1" spans="1:14">
      <c r="A1" s="203" t="s">
        <v>757</v>
      </c>
      <c r="B1" s="203"/>
      <c r="C1" s="203"/>
      <c r="D1" s="203"/>
      <c r="E1" s="183"/>
      <c r="F1" s="183"/>
    </row>
    <row r="2" spans="1:14">
      <c r="A2" s="2"/>
      <c r="B2" s="2"/>
      <c r="C2" s="2"/>
      <c r="D2" s="2"/>
    </row>
    <row r="3" spans="1:14" ht="60">
      <c r="A3" s="1" t="s">
        <v>725</v>
      </c>
      <c r="B3" s="1" t="s">
        <v>726</v>
      </c>
      <c r="C3" s="1" t="s">
        <v>727</v>
      </c>
      <c r="D3" s="1" t="s">
        <v>728</v>
      </c>
      <c r="E3" s="1" t="s">
        <v>17</v>
      </c>
      <c r="F3" s="1" t="s">
        <v>729</v>
      </c>
      <c r="G3" s="4" t="s">
        <v>730</v>
      </c>
      <c r="H3" s="4" t="s">
        <v>731</v>
      </c>
      <c r="I3" s="4" t="s">
        <v>735</v>
      </c>
      <c r="J3" s="4" t="s">
        <v>733</v>
      </c>
      <c r="K3" s="4" t="s">
        <v>734</v>
      </c>
      <c r="L3" s="4" t="s">
        <v>20</v>
      </c>
      <c r="M3" s="4" t="s">
        <v>21</v>
      </c>
      <c r="N3" s="4" t="s">
        <v>672</v>
      </c>
    </row>
    <row r="4" spans="1:14">
      <c r="A4" s="12" cm="1">
        <f t="array" ref="A4:F7">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_xlpm.data,_xlfn._xlws.FILTER(_xlfn.HSTACK(_xlpm.wildcad,_xlpm.fireName,_xlpm.humanAc,_xlpm.lightningAc,_xlpm.undeterminedAc,_xlpm.iqcs),UPPER(TRIM(_xlpm.district))="CLP"),
    IFERROR(_xlfn._xlws.SORT(_xlpm.data,1,1),"")
)</f>
        <v>227</v>
      </c>
      <c r="B4" s="10" t="str">
        <v>Maklaks</v>
      </c>
      <c r="C4" s="34">
        <v>0</v>
      </c>
      <c r="D4" s="34">
        <v>0.36</v>
      </c>
      <c r="E4" s="34">
        <v>0</v>
      </c>
      <c r="F4" s="33">
        <v>0</v>
      </c>
      <c r="G4" s="11">
        <f>COUNTIF(C4:C199,"&gt;0")</f>
        <v>1</v>
      </c>
      <c r="H4" s="11">
        <f>COUNTIF(D4:D199,"&gt;0")</f>
        <v>3</v>
      </c>
      <c r="I4" s="11">
        <f>COUNTIF(E4:E199,"&gt;0")</f>
        <v>0</v>
      </c>
      <c r="J4" s="35">
        <f>SUM(C4:C199)</f>
        <v>0.25</v>
      </c>
      <c r="K4" s="35">
        <f>SUM(D4:D199)</f>
        <v>1.46</v>
      </c>
      <c r="L4" s="35">
        <f>SUM(E4:E199)</f>
        <v>0</v>
      </c>
      <c r="M4" s="35">
        <f>SUM(J4:K4)</f>
        <v>1.71</v>
      </c>
      <c r="N4" s="11">
        <f>SUM(G4,H4)</f>
        <v>4</v>
      </c>
    </row>
    <row r="5" spans="1:14" ht="20.100000000000001" customHeight="1">
      <c r="A5" s="12">
        <v>247</v>
      </c>
      <c r="B5" s="10" t="str">
        <v>Garfield</v>
      </c>
      <c r="C5" s="34">
        <v>0</v>
      </c>
      <c r="D5" s="34">
        <v>0.1</v>
      </c>
      <c r="E5" s="34">
        <v>0</v>
      </c>
      <c r="F5" s="33">
        <v>0</v>
      </c>
    </row>
    <row r="6" spans="1:14" ht="20.100000000000001" customHeight="1">
      <c r="A6" s="12">
        <v>248</v>
      </c>
      <c r="B6" s="10" t="str">
        <v>Crater Springs</v>
      </c>
      <c r="C6" s="34">
        <v>0</v>
      </c>
      <c r="D6" s="34">
        <v>1</v>
      </c>
      <c r="E6" s="34">
        <v>0</v>
      </c>
      <c r="F6" s="33">
        <v>0</v>
      </c>
    </row>
    <row r="7" spans="1:14" ht="20.100000000000001" customHeight="1">
      <c r="A7" s="12">
        <v>314</v>
      </c>
      <c r="B7" s="10" t="str">
        <v>Ponderosa</v>
      </c>
      <c r="C7" s="34">
        <v>0.25</v>
      </c>
      <c r="D7" s="34">
        <v>0</v>
      </c>
      <c r="E7" s="34">
        <v>0</v>
      </c>
      <c r="F7" s="33">
        <v>0</v>
      </c>
    </row>
    <row r="8" spans="1:14" ht="20.100000000000001" customHeight="1">
      <c r="A8" s="12"/>
      <c r="B8" s="10"/>
      <c r="C8" s="34"/>
      <c r="D8" s="34"/>
      <c r="E8" s="34"/>
      <c r="F8" s="33"/>
    </row>
    <row r="9" spans="1:14" ht="20.100000000000001" customHeight="1">
      <c r="A9" s="12"/>
      <c r="B9" s="10"/>
      <c r="C9" s="34"/>
      <c r="D9" s="34"/>
      <c r="E9" s="34"/>
      <c r="F9" s="33"/>
    </row>
    <row r="10" spans="1:14" ht="20.100000000000001" customHeight="1">
      <c r="A10" s="12"/>
      <c r="B10" s="10"/>
      <c r="C10" s="34"/>
      <c r="D10" s="34"/>
      <c r="E10" s="34"/>
      <c r="F10" s="33"/>
    </row>
    <row r="11" spans="1:14" ht="20.100000000000001" customHeight="1">
      <c r="A11" s="12"/>
      <c r="B11" s="10"/>
      <c r="C11" s="34"/>
      <c r="D11" s="34"/>
      <c r="E11" s="34"/>
      <c r="F11" s="33"/>
    </row>
    <row r="12" spans="1:14" ht="20.100000000000001" customHeight="1">
      <c r="A12" s="12"/>
      <c r="B12" s="10"/>
      <c r="C12" s="34"/>
      <c r="D12" s="34"/>
      <c r="E12" s="34"/>
      <c r="F12" s="33"/>
    </row>
    <row r="13" spans="1:14" ht="20.100000000000001" customHeight="1">
      <c r="A13" s="12"/>
      <c r="B13" s="10"/>
      <c r="C13" s="34"/>
      <c r="D13" s="34"/>
      <c r="E13" s="34"/>
      <c r="F13" s="33"/>
    </row>
    <row r="14" spans="1:14" ht="20.100000000000001" customHeight="1">
      <c r="A14" s="12"/>
      <c r="B14" s="10"/>
      <c r="C14" s="34"/>
      <c r="D14" s="34"/>
      <c r="E14" s="34"/>
      <c r="F14" s="33"/>
    </row>
    <row r="15" spans="1:14" ht="20.100000000000001" customHeight="1">
      <c r="A15" s="12"/>
      <c r="B15" s="10"/>
      <c r="C15" s="34"/>
      <c r="D15" s="34"/>
      <c r="E15" s="34"/>
      <c r="F15" s="33"/>
    </row>
    <row r="16" spans="1:14" ht="20.100000000000001" customHeight="1">
      <c r="A16" s="12"/>
      <c r="B16" s="10"/>
      <c r="C16" s="34"/>
      <c r="D16" s="34"/>
      <c r="E16" s="34"/>
      <c r="F16" s="33"/>
    </row>
    <row r="17" spans="1:6" ht="20.100000000000001" customHeight="1">
      <c r="A17" s="12"/>
      <c r="B17" s="10"/>
      <c r="C17" s="34"/>
      <c r="D17" s="34"/>
      <c r="E17" s="34"/>
      <c r="F17" s="33"/>
    </row>
    <row r="18" spans="1:6" ht="20.100000000000001" customHeight="1">
      <c r="A18" s="12"/>
      <c r="B18" s="10"/>
      <c r="C18" s="34"/>
      <c r="D18" s="34"/>
      <c r="E18" s="34"/>
      <c r="F18" s="33"/>
    </row>
    <row r="19" spans="1:6" ht="20.100000000000001" customHeight="1">
      <c r="A19" s="12"/>
      <c r="B19" s="10"/>
      <c r="C19" s="34"/>
      <c r="D19" s="34"/>
      <c r="E19" s="34"/>
      <c r="F19" s="33"/>
    </row>
    <row r="20" spans="1:6" ht="20.100000000000001" customHeight="1">
      <c r="A20" s="12"/>
      <c r="B20" s="10"/>
      <c r="C20" s="34"/>
      <c r="D20" s="34"/>
      <c r="E20" s="34"/>
      <c r="F20" s="33"/>
    </row>
    <row r="21" spans="1:6" ht="20.100000000000001" customHeight="1">
      <c r="A21" s="12"/>
      <c r="B21" s="10"/>
      <c r="C21" s="34"/>
      <c r="D21" s="34"/>
      <c r="E21" s="34"/>
      <c r="F21" s="33"/>
    </row>
    <row r="22" spans="1:6" ht="20.100000000000001" customHeight="1">
      <c r="A22" s="12"/>
      <c r="B22" s="10"/>
      <c r="C22" s="34"/>
      <c r="D22" s="34"/>
      <c r="E22" s="34"/>
      <c r="F22" s="33"/>
    </row>
    <row r="23" spans="1:6" ht="20.100000000000001" customHeight="1">
      <c r="A23" s="12"/>
      <c r="B23" s="10"/>
      <c r="C23" s="34"/>
      <c r="D23" s="34"/>
      <c r="E23" s="34"/>
      <c r="F23" s="33"/>
    </row>
    <row r="24" spans="1:6" ht="20.100000000000001" customHeight="1">
      <c r="A24" s="12"/>
      <c r="B24" s="10"/>
      <c r="C24" s="34"/>
      <c r="D24" s="34"/>
      <c r="E24" s="34"/>
      <c r="F24" s="33"/>
    </row>
    <row r="25" spans="1:6" ht="20.100000000000001" customHeight="1">
      <c r="A25" s="12"/>
      <c r="B25" s="10"/>
      <c r="C25" s="34"/>
      <c r="D25" s="34"/>
      <c r="E25" s="34"/>
      <c r="F25" s="33"/>
    </row>
    <row r="26" spans="1:6" ht="20.100000000000001" customHeight="1">
      <c r="A26" s="12"/>
      <c r="B26" s="10"/>
      <c r="C26" s="34"/>
      <c r="D26" s="34"/>
      <c r="E26" s="34"/>
      <c r="F26" s="33"/>
    </row>
    <row r="27" spans="1:6" ht="20.100000000000001" customHeight="1">
      <c r="A27" s="12"/>
      <c r="B27" s="10"/>
      <c r="C27" s="34"/>
      <c r="D27" s="34"/>
      <c r="E27" s="34"/>
      <c r="F27" s="33"/>
    </row>
    <row r="28" spans="1:6" ht="20.100000000000001" customHeight="1">
      <c r="A28" s="12"/>
      <c r="B28" s="10"/>
      <c r="C28" s="34"/>
      <c r="D28" s="34"/>
      <c r="E28" s="34"/>
      <c r="F28" s="33"/>
    </row>
    <row r="29" spans="1:6" ht="20.100000000000001" customHeight="1">
      <c r="A29" s="12"/>
      <c r="B29" s="10"/>
      <c r="C29" s="34"/>
      <c r="D29" s="34"/>
      <c r="E29" s="34"/>
      <c r="F29" s="33"/>
    </row>
    <row r="30" spans="1:6" ht="20.100000000000001" customHeight="1">
      <c r="A30" s="12"/>
      <c r="B30" s="10"/>
      <c r="C30" s="34"/>
      <c r="D30" s="34"/>
      <c r="E30" s="34"/>
      <c r="F30" s="33"/>
    </row>
    <row r="31" spans="1:6" ht="20.100000000000001" customHeight="1">
      <c r="A31" s="12"/>
      <c r="B31" s="10"/>
      <c r="C31" s="34"/>
      <c r="D31" s="34"/>
      <c r="E31" s="34"/>
      <c r="F31" s="33"/>
    </row>
    <row r="32" spans="1:6" ht="20.100000000000001" customHeight="1">
      <c r="A32" s="12"/>
      <c r="B32" s="10"/>
      <c r="C32" s="34"/>
      <c r="D32" s="34"/>
      <c r="E32" s="34"/>
      <c r="F32" s="33"/>
    </row>
  </sheetData>
  <mergeCells count="1">
    <mergeCell ref="A1:D1"/>
  </mergeCells>
  <conditionalFormatting sqref="F4:F32">
    <cfRule type="containsErrors" dxfId="1" priority="1">
      <formula>ISERROR(F4)</formula>
    </cfRule>
    <cfRule type="containsErrors" priority="2">
      <formula>ISERROR(F4)</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C00000"/>
    <pageSetUpPr fitToPage="1"/>
  </sheetPr>
  <dimension ref="A1:U818"/>
  <sheetViews>
    <sheetView zoomScaleNormal="100" workbookViewId="0">
      <pane ySplit="1" topLeftCell="A217" activePane="bottomLeft" state="frozen"/>
      <selection pane="bottomLeft" activeCell="T222" sqref="T222"/>
      <selection activeCell="L25" sqref="L25"/>
    </sheetView>
  </sheetViews>
  <sheetFormatPr defaultRowHeight="56.1" customHeight="1"/>
  <cols>
    <col min="1" max="1" width="6.7109375" style="38" customWidth="1"/>
    <col min="2" max="2" width="13" style="43" customWidth="1"/>
    <col min="3" max="3" width="8.85546875" style="38" customWidth="1"/>
    <col min="4" max="4" width="11.28515625" style="38" customWidth="1"/>
    <col min="5" max="5" width="13" style="38" customWidth="1"/>
    <col min="6" max="6" width="9.7109375" style="44" customWidth="1"/>
    <col min="7" max="7" width="12.28515625" style="43" customWidth="1"/>
    <col min="8" max="9" width="9.140625" style="38"/>
    <col min="10" max="10" width="10.7109375" style="38" customWidth="1"/>
    <col min="11" max="12" width="9.140625" style="38"/>
    <col min="13" max="13" width="11.42578125" style="38" customWidth="1"/>
    <col min="14" max="14" width="10.28515625" style="38" customWidth="1"/>
    <col min="15" max="16" width="9.140625" style="38"/>
    <col min="17" max="17" width="9.85546875" style="45" customWidth="1"/>
    <col min="18" max="18" width="14.28515625" style="42" hidden="1" customWidth="1"/>
    <col min="19" max="16384" width="9.140625" style="38"/>
  </cols>
  <sheetData>
    <row r="1" spans="1:18" ht="43.5" customHeight="1">
      <c r="A1" s="54" t="s">
        <v>8</v>
      </c>
      <c r="B1" s="55" t="s">
        <v>9</v>
      </c>
      <c r="C1" s="84" t="s">
        <v>10</v>
      </c>
      <c r="D1" s="85" t="s">
        <v>11</v>
      </c>
      <c r="E1" s="55" t="s">
        <v>12</v>
      </c>
      <c r="F1" s="56" t="s">
        <v>13</v>
      </c>
      <c r="G1" s="55" t="s">
        <v>14</v>
      </c>
      <c r="H1" s="55" t="s">
        <v>15</v>
      </c>
      <c r="I1" s="55" t="s">
        <v>16</v>
      </c>
      <c r="J1" s="55" t="s">
        <v>17</v>
      </c>
      <c r="K1" s="55" t="s">
        <v>18</v>
      </c>
      <c r="L1" s="55" t="s">
        <v>19</v>
      </c>
      <c r="M1" s="55" t="s">
        <v>20</v>
      </c>
      <c r="N1" s="55" t="s">
        <v>21</v>
      </c>
      <c r="O1" s="55" t="s">
        <v>22</v>
      </c>
      <c r="P1" s="55" t="s">
        <v>23</v>
      </c>
      <c r="Q1" s="55" t="s">
        <v>24</v>
      </c>
      <c r="R1" s="52" t="s">
        <v>25</v>
      </c>
    </row>
    <row r="2" spans="1:18" ht="56.1" hidden="1" customHeight="1">
      <c r="A2" s="57">
        <v>100</v>
      </c>
      <c r="B2" s="58"/>
      <c r="C2" s="57"/>
      <c r="D2" s="59" t="str">
        <f t="array" ref="D2">IF(ISERROR(VLOOKUP(C2,District2,2,FALSE)),"",VLOOKUP(C2,District2,2,FALSE))</f>
        <v/>
      </c>
      <c r="E2" s="58"/>
      <c r="F2" s="60"/>
      <c r="G2" s="58"/>
      <c r="H2" s="57"/>
      <c r="I2" s="57"/>
      <c r="J2" s="57"/>
      <c r="K2" s="61">
        <f>SUM(H2)</f>
        <v>0</v>
      </c>
      <c r="L2" s="61">
        <f>SUM(I2)</f>
        <v>0</v>
      </c>
      <c r="M2" s="61"/>
      <c r="N2" s="61">
        <f>SUM(K2+L2)</f>
        <v>0</v>
      </c>
      <c r="O2" s="57"/>
      <c r="P2" s="58"/>
      <c r="Q2" s="62"/>
      <c r="R2" s="53"/>
    </row>
    <row r="3" spans="1:18" ht="56.1" customHeight="1">
      <c r="A3" s="51">
        <f>A2+1</f>
        <v>101</v>
      </c>
      <c r="B3" s="63" t="s">
        <v>26</v>
      </c>
      <c r="C3" s="51" t="s">
        <v>27</v>
      </c>
      <c r="D3" s="64" t="str">
        <f t="array" ref="D3">IF(ISERROR(VLOOKUP(C3,District2,2,FALSE)),"",VLOOKUP(C3,District2,2,FALSE))</f>
        <v>FS</v>
      </c>
      <c r="E3" s="63" t="s">
        <v>28</v>
      </c>
      <c r="F3" s="65">
        <v>46034</v>
      </c>
      <c r="G3" s="63" t="s">
        <v>29</v>
      </c>
      <c r="H3" s="51">
        <v>0.1</v>
      </c>
      <c r="I3" s="51"/>
      <c r="J3" s="51"/>
      <c r="K3" s="66">
        <f>SUM(H3)+K2</f>
        <v>0.1</v>
      </c>
      <c r="L3" s="66">
        <f>SUM(I3)+L2</f>
        <v>0</v>
      </c>
      <c r="M3" s="66">
        <f>SUM(J3)+M2</f>
        <v>0</v>
      </c>
      <c r="N3" s="66">
        <f t="shared" ref="N3:N14" si="0">SUM(K3+L3+M3)</f>
        <v>0.1</v>
      </c>
      <c r="O3" s="51"/>
      <c r="P3" s="63" t="s">
        <v>30</v>
      </c>
      <c r="Q3" s="67"/>
      <c r="R3" s="50"/>
    </row>
    <row r="4" spans="1:18" ht="56.1" customHeight="1">
      <c r="A4" s="51">
        <f t="shared" ref="A4:A68" si="1">A3+1</f>
        <v>102</v>
      </c>
      <c r="B4" s="63" t="s">
        <v>31</v>
      </c>
      <c r="C4" s="51" t="s">
        <v>27</v>
      </c>
      <c r="D4" s="64" t="str">
        <f>IF(ISERROR(VLOOKUP(C4,District2,2,FALSE)),"",VLOOKUP(C4,District2,2,FALSE))</f>
        <v>FS</v>
      </c>
      <c r="E4" s="63" t="s">
        <v>32</v>
      </c>
      <c r="F4" s="65">
        <v>46050</v>
      </c>
      <c r="G4" s="63" t="s">
        <v>33</v>
      </c>
      <c r="H4" s="51">
        <v>0.1</v>
      </c>
      <c r="I4" s="51"/>
      <c r="J4" s="51"/>
      <c r="K4" s="66">
        <f t="shared" ref="K4:K14" si="2">SUM(H4)+K3</f>
        <v>0.2</v>
      </c>
      <c r="L4" s="66">
        <f t="shared" ref="L4:L14" si="3">SUM(I4)+L3</f>
        <v>0</v>
      </c>
      <c r="M4" s="66">
        <f t="shared" ref="M4:M14" si="4">SUM(J4)+M3</f>
        <v>0</v>
      </c>
      <c r="N4" s="66">
        <f t="shared" si="0"/>
        <v>0.2</v>
      </c>
      <c r="O4" s="51"/>
      <c r="P4" s="63" t="s">
        <v>30</v>
      </c>
      <c r="Q4" s="67"/>
      <c r="R4" s="50"/>
    </row>
    <row r="5" spans="1:18" ht="56.1" customHeight="1">
      <c r="A5" s="51">
        <f t="shared" si="1"/>
        <v>103</v>
      </c>
      <c r="B5" s="63" t="s">
        <v>34</v>
      </c>
      <c r="C5" s="51" t="s">
        <v>27</v>
      </c>
      <c r="D5" s="64" t="str">
        <f t="array" ref="D5">IF(ISERROR(VLOOKUP(C5,District2,2,FALSE)),"",VLOOKUP(C5,District2,2,FALSE))</f>
        <v>FS</v>
      </c>
      <c r="E5" s="63" t="s">
        <v>35</v>
      </c>
      <c r="F5" s="65">
        <v>46065</v>
      </c>
      <c r="G5" s="63" t="s">
        <v>36</v>
      </c>
      <c r="H5" s="51">
        <v>1</v>
      </c>
      <c r="I5" s="51"/>
      <c r="J5" s="51"/>
      <c r="K5" s="66">
        <f t="shared" si="2"/>
        <v>1.2</v>
      </c>
      <c r="L5" s="66">
        <f t="shared" si="3"/>
        <v>0</v>
      </c>
      <c r="M5" s="66">
        <f t="shared" si="4"/>
        <v>0</v>
      </c>
      <c r="N5" s="66">
        <f t="shared" si="0"/>
        <v>1.2</v>
      </c>
      <c r="O5" s="51"/>
      <c r="P5" s="63" t="s">
        <v>30</v>
      </c>
      <c r="Q5" s="67"/>
      <c r="R5" s="50"/>
    </row>
    <row r="6" spans="1:18" ht="56.1" customHeight="1">
      <c r="A6" s="51">
        <f>A5+1</f>
        <v>104</v>
      </c>
      <c r="B6" s="63" t="s">
        <v>37</v>
      </c>
      <c r="C6" s="51" t="s">
        <v>38</v>
      </c>
      <c r="D6" s="64" t="str">
        <f t="array" ref="D6">IF(ISERROR(VLOOKUP(C6,District2,2,FALSE)),"",VLOOKUP(C6,District2,2,FALSE))</f>
        <v>ODF</v>
      </c>
      <c r="E6" s="63" t="s">
        <v>39</v>
      </c>
      <c r="F6" s="65">
        <v>46100</v>
      </c>
      <c r="G6" s="63" t="s">
        <v>40</v>
      </c>
      <c r="H6" s="51">
        <v>1.1200000000000001</v>
      </c>
      <c r="I6" s="51"/>
      <c r="J6" s="51"/>
      <c r="K6" s="66">
        <f t="shared" si="2"/>
        <v>2.3200000000000003</v>
      </c>
      <c r="L6" s="66">
        <f t="shared" si="3"/>
        <v>0</v>
      </c>
      <c r="M6" s="66">
        <f t="shared" si="4"/>
        <v>0</v>
      </c>
      <c r="N6" s="66">
        <f t="shared" si="0"/>
        <v>2.3200000000000003</v>
      </c>
      <c r="O6" s="51"/>
      <c r="P6" s="63" t="s">
        <v>30</v>
      </c>
      <c r="Q6" s="67"/>
      <c r="R6" s="50"/>
    </row>
    <row r="7" spans="1:18" ht="56.1" customHeight="1">
      <c r="A7" s="51">
        <f t="shared" si="1"/>
        <v>105</v>
      </c>
      <c r="B7" s="63" t="s">
        <v>41</v>
      </c>
      <c r="C7" s="51" t="s">
        <v>42</v>
      </c>
      <c r="D7" s="64" t="str">
        <f t="array" ref="D7">IF(ISERROR(VLOOKUP(C7,District2,2,FALSE)),"",VLOOKUP(C7,District2,2,FALSE))</f>
        <v>FS</v>
      </c>
      <c r="E7" s="63" t="s">
        <v>43</v>
      </c>
      <c r="F7" s="65">
        <v>46101</v>
      </c>
      <c r="G7" s="63" t="s">
        <v>44</v>
      </c>
      <c r="H7" s="51">
        <v>0.1</v>
      </c>
      <c r="I7" s="51"/>
      <c r="J7" s="51"/>
      <c r="K7" s="66">
        <f t="shared" si="2"/>
        <v>2.4200000000000004</v>
      </c>
      <c r="L7" s="66">
        <f t="shared" si="3"/>
        <v>0</v>
      </c>
      <c r="M7" s="66">
        <f t="shared" si="4"/>
        <v>0</v>
      </c>
      <c r="N7" s="66">
        <f t="shared" si="0"/>
        <v>2.4200000000000004</v>
      </c>
      <c r="O7" s="51"/>
      <c r="P7" s="63" t="s">
        <v>30</v>
      </c>
      <c r="Q7" s="67"/>
      <c r="R7" s="50"/>
    </row>
    <row r="8" spans="1:18" ht="56.1" customHeight="1">
      <c r="A8" s="51">
        <f t="shared" si="1"/>
        <v>106</v>
      </c>
      <c r="B8" s="63" t="s">
        <v>45</v>
      </c>
      <c r="C8" s="51" t="s">
        <v>27</v>
      </c>
      <c r="D8" s="64" t="str">
        <f t="array" ref="D8">IF(ISERROR(VLOOKUP(C8,District2,2,FALSE)),"",VLOOKUP(C8,District2,2,FALSE))</f>
        <v>FS</v>
      </c>
      <c r="E8" s="63" t="s">
        <v>46</v>
      </c>
      <c r="F8" s="65">
        <v>46102</v>
      </c>
      <c r="G8" s="63" t="s">
        <v>47</v>
      </c>
      <c r="H8" s="51">
        <v>0.1</v>
      </c>
      <c r="I8" s="51"/>
      <c r="J8" s="51"/>
      <c r="K8" s="66">
        <f t="shared" si="2"/>
        <v>2.5200000000000005</v>
      </c>
      <c r="L8" s="66">
        <f t="shared" si="3"/>
        <v>0</v>
      </c>
      <c r="M8" s="66">
        <f t="shared" si="4"/>
        <v>0</v>
      </c>
      <c r="N8" s="66">
        <f t="shared" si="0"/>
        <v>2.5200000000000005</v>
      </c>
      <c r="O8" s="51"/>
      <c r="P8" s="63" t="s">
        <v>30</v>
      </c>
      <c r="Q8" s="67"/>
      <c r="R8" s="50"/>
    </row>
    <row r="9" spans="1:18" ht="56.1" customHeight="1">
      <c r="A9" s="51">
        <f t="shared" si="1"/>
        <v>107</v>
      </c>
      <c r="B9" s="63" t="s">
        <v>48</v>
      </c>
      <c r="C9" s="51" t="s">
        <v>49</v>
      </c>
      <c r="D9" s="64" t="str">
        <f t="array" ref="D9">IF(ISERROR(VLOOKUP(C9,District2,2,FALSE)),"",VLOOKUP(C9,District2,2,FALSE))</f>
        <v>ODF</v>
      </c>
      <c r="E9" s="63" t="s">
        <v>50</v>
      </c>
      <c r="F9" s="65">
        <v>46108</v>
      </c>
      <c r="G9" s="63" t="s">
        <v>51</v>
      </c>
      <c r="H9" s="51">
        <v>46.76</v>
      </c>
      <c r="I9" s="51"/>
      <c r="J9" s="51"/>
      <c r="K9" s="66">
        <f t="shared" si="2"/>
        <v>49.28</v>
      </c>
      <c r="L9" s="66">
        <f t="shared" si="3"/>
        <v>0</v>
      </c>
      <c r="M9" s="66">
        <f t="shared" si="4"/>
        <v>0</v>
      </c>
      <c r="N9" s="66">
        <f t="shared" si="0"/>
        <v>49.28</v>
      </c>
      <c r="O9" s="51"/>
      <c r="P9" s="63" t="s">
        <v>30</v>
      </c>
      <c r="Q9" s="67"/>
      <c r="R9" s="50"/>
    </row>
    <row r="10" spans="1:18" ht="56.1" customHeight="1">
      <c r="A10" s="51">
        <f t="shared" si="1"/>
        <v>108</v>
      </c>
      <c r="B10" s="63" t="s">
        <v>52</v>
      </c>
      <c r="C10" s="51" t="s">
        <v>6</v>
      </c>
      <c r="D10" s="64" t="str">
        <f t="array" ref="D10">IF(ISERROR(VLOOKUP(C10,District2,2,FALSE)),"",VLOOKUP(C10,District2,2,FALSE))</f>
        <v>FA</v>
      </c>
      <c r="E10" s="63" t="s">
        <v>53</v>
      </c>
      <c r="F10" s="65">
        <v>46115</v>
      </c>
      <c r="G10" s="63"/>
      <c r="H10" s="51"/>
      <c r="I10" s="51"/>
      <c r="J10" s="51"/>
      <c r="K10" s="66">
        <f t="shared" si="2"/>
        <v>49.28</v>
      </c>
      <c r="L10" s="66">
        <f t="shared" si="3"/>
        <v>0</v>
      </c>
      <c r="M10" s="66">
        <f t="shared" si="4"/>
        <v>0</v>
      </c>
      <c r="N10" s="66">
        <f t="shared" si="0"/>
        <v>49.28</v>
      </c>
      <c r="O10" s="51"/>
      <c r="P10" s="63" t="s">
        <v>30</v>
      </c>
      <c r="Q10" s="67"/>
      <c r="R10" s="50"/>
    </row>
    <row r="11" spans="1:18" ht="56.1" customHeight="1">
      <c r="A11" s="51">
        <f t="shared" si="1"/>
        <v>109</v>
      </c>
      <c r="B11" s="63" t="s">
        <v>54</v>
      </c>
      <c r="C11" s="51" t="s">
        <v>55</v>
      </c>
      <c r="D11" s="64" t="str">
        <f t="array" ref="D11">IF(ISERROR(VLOOKUP(C11,District2,2,FALSE)),"",VLOOKUP(C11,District2,2,FALSE))</f>
        <v>FWS</v>
      </c>
      <c r="E11" s="63" t="s">
        <v>56</v>
      </c>
      <c r="F11" s="65">
        <v>46116</v>
      </c>
      <c r="G11" s="63" t="s">
        <v>57</v>
      </c>
      <c r="H11" s="51">
        <v>21.5</v>
      </c>
      <c r="I11" s="51"/>
      <c r="J11" s="51"/>
      <c r="K11" s="66">
        <f t="shared" si="2"/>
        <v>70.78</v>
      </c>
      <c r="L11" s="66">
        <f t="shared" si="3"/>
        <v>0</v>
      </c>
      <c r="M11" s="66">
        <f t="shared" si="4"/>
        <v>0</v>
      </c>
      <c r="N11" s="66">
        <f t="shared" si="0"/>
        <v>70.78</v>
      </c>
      <c r="O11" s="51"/>
      <c r="P11" s="63" t="s">
        <v>30</v>
      </c>
      <c r="Q11" s="67"/>
      <c r="R11" s="50"/>
    </row>
    <row r="12" spans="1:18" ht="56.1" customHeight="1">
      <c r="A12" s="51">
        <f t="shared" si="1"/>
        <v>110</v>
      </c>
      <c r="B12" s="63" t="s">
        <v>58</v>
      </c>
      <c r="C12" s="51" t="s">
        <v>42</v>
      </c>
      <c r="D12" s="64" t="str">
        <f t="array" ref="D12">IF(ISERROR(VLOOKUP(C12,District2,2,FALSE)),"",VLOOKUP(C12,District2,2,FALSE))</f>
        <v>FS</v>
      </c>
      <c r="E12" s="63" t="s">
        <v>50</v>
      </c>
      <c r="F12" s="65">
        <v>46128</v>
      </c>
      <c r="G12" s="63" t="s">
        <v>59</v>
      </c>
      <c r="H12" s="51">
        <v>0.1</v>
      </c>
      <c r="I12" s="51"/>
      <c r="J12" s="51"/>
      <c r="K12" s="66">
        <f t="shared" si="2"/>
        <v>70.88</v>
      </c>
      <c r="L12" s="66">
        <f t="shared" si="3"/>
        <v>0</v>
      </c>
      <c r="M12" s="66">
        <f t="shared" si="4"/>
        <v>0</v>
      </c>
      <c r="N12" s="66">
        <f t="shared" si="0"/>
        <v>70.88</v>
      </c>
      <c r="O12" s="51"/>
      <c r="P12" s="63" t="s">
        <v>30</v>
      </c>
      <c r="Q12" s="67"/>
      <c r="R12" s="50"/>
    </row>
    <row r="13" spans="1:18" ht="54" customHeight="1">
      <c r="A13" s="51">
        <f>A12+1</f>
        <v>111</v>
      </c>
      <c r="B13" s="63" t="s">
        <v>60</v>
      </c>
      <c r="C13" s="51" t="s">
        <v>38</v>
      </c>
      <c r="D13" s="64" t="str">
        <f t="array" ref="D13">IF(ISERROR(VLOOKUP(C13,District2,2,FALSE)),"",VLOOKUP(C13,District2,2,FALSE))</f>
        <v>ODF</v>
      </c>
      <c r="E13" s="63" t="s">
        <v>61</v>
      </c>
      <c r="F13" s="65">
        <v>46130</v>
      </c>
      <c r="G13" s="63"/>
      <c r="H13" s="51"/>
      <c r="I13" s="51"/>
      <c r="J13" s="51"/>
      <c r="K13" s="66">
        <f t="shared" si="2"/>
        <v>70.88</v>
      </c>
      <c r="L13" s="66">
        <f t="shared" si="3"/>
        <v>0</v>
      </c>
      <c r="M13" s="66">
        <f t="shared" si="4"/>
        <v>0</v>
      </c>
      <c r="N13" s="66">
        <f t="shared" si="0"/>
        <v>70.88</v>
      </c>
      <c r="O13" s="51"/>
      <c r="P13" s="63" t="s">
        <v>30</v>
      </c>
      <c r="Q13" s="63"/>
      <c r="R13" s="50"/>
    </row>
    <row r="14" spans="1:18" ht="54" customHeight="1">
      <c r="A14" s="51">
        <v>112</v>
      </c>
      <c r="B14" s="63" t="s">
        <v>62</v>
      </c>
      <c r="C14" s="51" t="s">
        <v>63</v>
      </c>
      <c r="D14" s="64" t="str">
        <f t="array" ref="D14">IF(ISERROR(VLOOKUP(C14,District2,2,FALSE)),"",VLOOKUP(C14,District2,2,FALSE))</f>
        <v>BLM</v>
      </c>
      <c r="E14" s="63" t="s">
        <v>64</v>
      </c>
      <c r="F14" s="65">
        <v>46132</v>
      </c>
      <c r="G14" s="63" t="s">
        <v>65</v>
      </c>
      <c r="H14" s="51">
        <v>0.3</v>
      </c>
      <c r="I14" s="51"/>
      <c r="J14" s="51"/>
      <c r="K14" s="66">
        <f t="shared" si="2"/>
        <v>71.179999999999993</v>
      </c>
      <c r="L14" s="66">
        <f t="shared" si="3"/>
        <v>0</v>
      </c>
      <c r="M14" s="66">
        <f t="shared" si="4"/>
        <v>0</v>
      </c>
      <c r="N14" s="66">
        <f t="shared" si="0"/>
        <v>71.179999999999993</v>
      </c>
      <c r="O14" s="86"/>
      <c r="P14" s="63" t="s">
        <v>30</v>
      </c>
      <c r="Q14" s="86"/>
      <c r="R14" s="86"/>
    </row>
    <row r="15" spans="1:18" ht="60" customHeight="1">
      <c r="A15" s="51">
        <v>113</v>
      </c>
      <c r="B15" s="63" t="s">
        <v>66</v>
      </c>
      <c r="C15" s="51" t="s">
        <v>63</v>
      </c>
      <c r="D15" s="64" t="str">
        <f t="array" ref="D15">IF(ISERROR(VLOOKUP(C15,District2,2,FALSE)),"",VLOOKUP(C15,District2,2,FALSE))</f>
        <v>BLM</v>
      </c>
      <c r="E15" s="63" t="s">
        <v>67</v>
      </c>
      <c r="F15" s="65">
        <v>46139</v>
      </c>
      <c r="G15" s="63" t="s">
        <v>68</v>
      </c>
      <c r="H15" s="51">
        <v>0.1</v>
      </c>
      <c r="I15" s="51"/>
      <c r="J15" s="51"/>
      <c r="K15" s="66">
        <f>SUM(H15)+K14</f>
        <v>71.279999999999987</v>
      </c>
      <c r="L15" s="66">
        <f>SUM(I15)+L13</f>
        <v>0</v>
      </c>
      <c r="M15" s="66">
        <f t="shared" ref="M15:M78" si="5">SUM(J15)+M14</f>
        <v>0</v>
      </c>
      <c r="N15" s="66">
        <f t="shared" ref="N15:N78" si="6">SUM(K15+L15+M15)</f>
        <v>71.279999999999987</v>
      </c>
      <c r="O15" s="68"/>
      <c r="P15" s="63" t="s">
        <v>30</v>
      </c>
      <c r="Q15" s="67"/>
      <c r="R15" s="50"/>
    </row>
    <row r="16" spans="1:18" ht="56.1" customHeight="1">
      <c r="A16" s="51">
        <f t="shared" si="1"/>
        <v>114</v>
      </c>
      <c r="B16" s="63" t="s">
        <v>69</v>
      </c>
      <c r="C16" s="51" t="s">
        <v>49</v>
      </c>
      <c r="D16" s="64" t="str">
        <f t="array" ref="D16">IF(ISERROR(VLOOKUP(C16,District2,2,FALSE)),"",VLOOKUP(C16,District2,2,FALSE))</f>
        <v>ODF</v>
      </c>
      <c r="E16" s="63" t="s">
        <v>70</v>
      </c>
      <c r="F16" s="65">
        <v>46140</v>
      </c>
      <c r="G16" s="63" t="s">
        <v>71</v>
      </c>
      <c r="H16" s="51">
        <v>0.25</v>
      </c>
      <c r="I16" s="51"/>
      <c r="J16" s="51"/>
      <c r="K16" s="66">
        <f t="shared" ref="K16:K32" si="7">SUM(H16)+K15</f>
        <v>71.529999999999987</v>
      </c>
      <c r="L16" s="66">
        <f t="shared" ref="L16:L32" si="8">SUM(I16)+L15</f>
        <v>0</v>
      </c>
      <c r="M16" s="66">
        <f t="shared" si="5"/>
        <v>0</v>
      </c>
      <c r="N16" s="66">
        <f t="shared" si="6"/>
        <v>71.529999999999987</v>
      </c>
      <c r="O16" s="51"/>
      <c r="P16" s="63" t="s">
        <v>30</v>
      </c>
      <c r="Q16" s="67"/>
      <c r="R16" s="50"/>
    </row>
    <row r="17" spans="1:18" ht="56.1" customHeight="1">
      <c r="A17" s="51">
        <f t="shared" si="1"/>
        <v>115</v>
      </c>
      <c r="B17" s="63" t="s">
        <v>72</v>
      </c>
      <c r="C17" s="51" t="s">
        <v>49</v>
      </c>
      <c r="D17" s="64" t="str">
        <f t="array" ref="D17">IF(ISERROR(VLOOKUP(C17,District2,2,FALSE)),"",VLOOKUP(C17,District2,2,FALSE))</f>
        <v>ODF</v>
      </c>
      <c r="E17" s="63" t="s">
        <v>73</v>
      </c>
      <c r="F17" s="65">
        <v>46146</v>
      </c>
      <c r="G17" s="63" t="s">
        <v>74</v>
      </c>
      <c r="H17" s="51"/>
      <c r="I17" s="51">
        <v>0.25</v>
      </c>
      <c r="J17" s="51"/>
      <c r="K17" s="66">
        <f t="shared" si="7"/>
        <v>71.529999999999987</v>
      </c>
      <c r="L17" s="66">
        <f t="shared" si="8"/>
        <v>0.25</v>
      </c>
      <c r="M17" s="66">
        <f t="shared" si="5"/>
        <v>0</v>
      </c>
      <c r="N17" s="66">
        <f t="shared" si="6"/>
        <v>71.779999999999987</v>
      </c>
      <c r="O17" s="51"/>
      <c r="P17" s="63" t="s">
        <v>30</v>
      </c>
      <c r="Q17" s="67"/>
      <c r="R17" s="50"/>
    </row>
    <row r="18" spans="1:18" ht="56.1" customHeight="1">
      <c r="A18" s="51">
        <f t="shared" si="1"/>
        <v>116</v>
      </c>
      <c r="B18" s="63" t="s">
        <v>75</v>
      </c>
      <c r="C18" s="51" t="s">
        <v>38</v>
      </c>
      <c r="D18" s="64" t="str">
        <f t="array" ref="D18">IF(ISERROR(VLOOKUP(C18,District2,2,FALSE)),"",VLOOKUP(C18,District2,2,FALSE))</f>
        <v>ODF</v>
      </c>
      <c r="E18" s="63" t="s">
        <v>76</v>
      </c>
      <c r="F18" s="65">
        <v>46147</v>
      </c>
      <c r="G18" s="63" t="s">
        <v>77</v>
      </c>
      <c r="H18" s="51">
        <v>0.1</v>
      </c>
      <c r="I18" s="51"/>
      <c r="J18" s="51"/>
      <c r="K18" s="66">
        <f t="shared" si="7"/>
        <v>71.629999999999981</v>
      </c>
      <c r="L18" s="66">
        <f t="shared" si="8"/>
        <v>0.25</v>
      </c>
      <c r="M18" s="66">
        <f t="shared" si="5"/>
        <v>0</v>
      </c>
      <c r="N18" s="66">
        <f t="shared" si="6"/>
        <v>71.879999999999981</v>
      </c>
      <c r="O18" s="51"/>
      <c r="P18" s="63" t="s">
        <v>30</v>
      </c>
      <c r="Q18" s="67"/>
      <c r="R18" s="50"/>
    </row>
    <row r="19" spans="1:18" ht="56.1" customHeight="1">
      <c r="A19" s="51">
        <f t="shared" si="1"/>
        <v>117</v>
      </c>
      <c r="B19" s="63" t="s">
        <v>78</v>
      </c>
      <c r="C19" s="51" t="s">
        <v>79</v>
      </c>
      <c r="D19" s="64" t="str">
        <f t="array" ref="D19">IF(ISERROR(VLOOKUP(C19,District2,2,FALSE)),"",VLOOKUP(C19,District2,2,FALSE))</f>
        <v>NFCA</v>
      </c>
      <c r="E19" s="63" t="s">
        <v>80</v>
      </c>
      <c r="F19" s="65">
        <v>46153</v>
      </c>
      <c r="G19" s="63" t="s">
        <v>81</v>
      </c>
      <c r="H19" s="51"/>
      <c r="I19" s="51"/>
      <c r="J19" s="51"/>
      <c r="K19" s="66">
        <f t="shared" si="7"/>
        <v>71.629999999999981</v>
      </c>
      <c r="L19" s="66">
        <f t="shared" si="8"/>
        <v>0.25</v>
      </c>
      <c r="M19" s="66">
        <f t="shared" si="5"/>
        <v>0</v>
      </c>
      <c r="N19" s="66">
        <f t="shared" si="6"/>
        <v>71.879999999999981</v>
      </c>
      <c r="O19" s="68"/>
      <c r="P19" s="63" t="s">
        <v>30</v>
      </c>
      <c r="Q19" s="67"/>
      <c r="R19" s="50"/>
    </row>
    <row r="20" spans="1:18" ht="56.1" customHeight="1">
      <c r="A20" s="51">
        <f t="shared" si="1"/>
        <v>118</v>
      </c>
      <c r="B20" s="63" t="s">
        <v>82</v>
      </c>
      <c r="C20" s="51" t="s">
        <v>79</v>
      </c>
      <c r="D20" s="64" t="str">
        <f t="array" ref="D20">IF(ISERROR(VLOOKUP(C20,District2,2,FALSE)),"",VLOOKUP(C20,District2,2,FALSE))</f>
        <v>NFCA</v>
      </c>
      <c r="E20" s="63" t="s">
        <v>83</v>
      </c>
      <c r="F20" s="65">
        <v>46154</v>
      </c>
      <c r="G20" s="63" t="s">
        <v>84</v>
      </c>
      <c r="H20" s="51"/>
      <c r="I20" s="51"/>
      <c r="J20" s="51"/>
      <c r="K20" s="66">
        <f t="shared" si="7"/>
        <v>71.629999999999981</v>
      </c>
      <c r="L20" s="66">
        <f t="shared" si="8"/>
        <v>0.25</v>
      </c>
      <c r="M20" s="66">
        <f t="shared" si="5"/>
        <v>0</v>
      </c>
      <c r="N20" s="66">
        <f t="shared" si="6"/>
        <v>71.879999999999981</v>
      </c>
      <c r="O20" s="51"/>
      <c r="P20" s="63" t="s">
        <v>30</v>
      </c>
      <c r="Q20" s="67"/>
      <c r="R20" s="50"/>
    </row>
    <row r="21" spans="1:18" ht="56.1" customHeight="1">
      <c r="A21" s="51">
        <f t="shared" si="1"/>
        <v>119</v>
      </c>
      <c r="B21" s="63" t="s">
        <v>85</v>
      </c>
      <c r="C21" s="51" t="s">
        <v>49</v>
      </c>
      <c r="D21" s="64" t="str">
        <f t="array" ref="D21">IF(ISERROR(VLOOKUP(C21,District2,2,FALSE)),"",VLOOKUP(C21,District2,2,FALSE))</f>
        <v>ODF</v>
      </c>
      <c r="E21" s="63" t="s">
        <v>86</v>
      </c>
      <c r="F21" s="65">
        <v>46154</v>
      </c>
      <c r="G21" s="63" t="s">
        <v>87</v>
      </c>
      <c r="H21" s="51">
        <v>62.8</v>
      </c>
      <c r="I21" s="51"/>
      <c r="J21" s="51"/>
      <c r="K21" s="66">
        <f t="shared" si="7"/>
        <v>134.42999999999998</v>
      </c>
      <c r="L21" s="66">
        <f t="shared" si="8"/>
        <v>0.25</v>
      </c>
      <c r="M21" s="66">
        <f t="shared" si="5"/>
        <v>0</v>
      </c>
      <c r="N21" s="66">
        <f t="shared" si="6"/>
        <v>134.67999999999998</v>
      </c>
      <c r="O21" s="51"/>
      <c r="P21" s="63" t="s">
        <v>30</v>
      </c>
      <c r="Q21" s="67"/>
      <c r="R21" s="50"/>
    </row>
    <row r="22" spans="1:18" ht="56.1" customHeight="1">
      <c r="A22" s="51">
        <f>A21+1</f>
        <v>120</v>
      </c>
      <c r="B22" s="63" t="s">
        <v>88</v>
      </c>
      <c r="C22" s="51" t="s">
        <v>79</v>
      </c>
      <c r="D22" s="64" t="str">
        <f t="array" ref="D22">IF(ISERROR(VLOOKUP(C22,District2,2,FALSE)),"",VLOOKUP(C22,District2,2,FALSE))</f>
        <v>NFCA</v>
      </c>
      <c r="E22" s="63" t="s">
        <v>89</v>
      </c>
      <c r="F22" s="65">
        <v>46156</v>
      </c>
      <c r="G22" s="63" t="s">
        <v>90</v>
      </c>
      <c r="H22" s="51"/>
      <c r="I22" s="51"/>
      <c r="J22" s="51"/>
      <c r="K22" s="66">
        <f t="shared" si="7"/>
        <v>134.42999999999998</v>
      </c>
      <c r="L22" s="66">
        <f t="shared" si="8"/>
        <v>0.25</v>
      </c>
      <c r="M22" s="66">
        <f t="shared" si="5"/>
        <v>0</v>
      </c>
      <c r="N22" s="66">
        <f t="shared" si="6"/>
        <v>134.67999999999998</v>
      </c>
      <c r="O22" s="51"/>
      <c r="P22" s="63" t="s">
        <v>30</v>
      </c>
      <c r="Q22" s="67"/>
      <c r="R22" s="50"/>
    </row>
    <row r="23" spans="1:18" ht="56.1" customHeight="1">
      <c r="A23" s="51">
        <f t="shared" si="1"/>
        <v>121</v>
      </c>
      <c r="B23" s="63" t="s">
        <v>91</v>
      </c>
      <c r="C23" s="51" t="s">
        <v>38</v>
      </c>
      <c r="D23" s="64" t="str">
        <f t="array" ref="D23">IF(ISERROR(VLOOKUP(C23,District2,2,FALSE)),"",VLOOKUP(C23,District2,2,FALSE))</f>
        <v>ODF</v>
      </c>
      <c r="E23" s="63" t="s">
        <v>92</v>
      </c>
      <c r="F23" s="65">
        <v>46156</v>
      </c>
      <c r="G23" s="63" t="s">
        <v>93</v>
      </c>
      <c r="H23" s="51">
        <v>4.8</v>
      </c>
      <c r="I23" s="51"/>
      <c r="J23" s="51"/>
      <c r="K23" s="66">
        <f t="shared" si="7"/>
        <v>139.22999999999999</v>
      </c>
      <c r="L23" s="66">
        <f t="shared" si="8"/>
        <v>0.25</v>
      </c>
      <c r="M23" s="66">
        <f t="shared" si="5"/>
        <v>0</v>
      </c>
      <c r="N23" s="66">
        <f t="shared" si="6"/>
        <v>139.47999999999999</v>
      </c>
      <c r="O23" s="51"/>
      <c r="P23" s="63" t="s">
        <v>30</v>
      </c>
      <c r="Q23" s="67"/>
      <c r="R23" s="50"/>
    </row>
    <row r="24" spans="1:18" ht="56.1" customHeight="1">
      <c r="A24" s="51">
        <f t="shared" si="1"/>
        <v>122</v>
      </c>
      <c r="B24" s="63" t="s">
        <v>94</v>
      </c>
      <c r="C24" s="51" t="s">
        <v>79</v>
      </c>
      <c r="D24" s="64" t="str">
        <f t="array" ref="D24">IF(ISERROR(VLOOKUP(C24,District2,2,FALSE)),"",VLOOKUP(C24,District2,2,FALSE))</f>
        <v>NFCA</v>
      </c>
      <c r="E24" s="63" t="s">
        <v>95</v>
      </c>
      <c r="F24" s="65">
        <v>46160</v>
      </c>
      <c r="G24" s="63" t="s">
        <v>96</v>
      </c>
      <c r="H24" s="51"/>
      <c r="I24" s="51"/>
      <c r="J24" s="51"/>
      <c r="K24" s="66">
        <f t="shared" si="7"/>
        <v>139.22999999999999</v>
      </c>
      <c r="L24" s="66">
        <f t="shared" si="8"/>
        <v>0.25</v>
      </c>
      <c r="M24" s="66">
        <f t="shared" si="5"/>
        <v>0</v>
      </c>
      <c r="N24" s="66">
        <f t="shared" si="6"/>
        <v>139.47999999999999</v>
      </c>
      <c r="O24" s="51"/>
      <c r="P24" s="63" t="s">
        <v>30</v>
      </c>
      <c r="Q24" s="67"/>
      <c r="R24" s="50"/>
    </row>
    <row r="25" spans="1:18" ht="56.1" customHeight="1">
      <c r="A25" s="51">
        <f t="shared" si="1"/>
        <v>123</v>
      </c>
      <c r="B25" s="63" t="s">
        <v>97</v>
      </c>
      <c r="C25" s="51" t="s">
        <v>98</v>
      </c>
      <c r="D25" s="64" t="str">
        <f t="array" ref="D25">IF(ISERROR(VLOOKUP(C25,District2,2,FALSE)),"",VLOOKUP(C25,District2,2,FALSE))</f>
        <v>Mutual Aid</v>
      </c>
      <c r="E25" s="63" t="s">
        <v>99</v>
      </c>
      <c r="F25" s="65">
        <v>46160</v>
      </c>
      <c r="G25" s="63" t="s">
        <v>100</v>
      </c>
      <c r="H25" s="51"/>
      <c r="I25" s="51"/>
      <c r="J25" s="51"/>
      <c r="K25" s="66">
        <f t="shared" si="7"/>
        <v>139.22999999999999</v>
      </c>
      <c r="L25" s="66">
        <f t="shared" si="8"/>
        <v>0.25</v>
      </c>
      <c r="M25" s="66">
        <f t="shared" si="5"/>
        <v>0</v>
      </c>
      <c r="N25" s="66">
        <f t="shared" si="6"/>
        <v>139.47999999999999</v>
      </c>
      <c r="O25" s="51"/>
      <c r="P25" s="63" t="s">
        <v>30</v>
      </c>
      <c r="Q25" s="67" t="s">
        <v>101</v>
      </c>
      <c r="R25" s="50"/>
    </row>
    <row r="26" spans="1:18" ht="56.1" customHeight="1">
      <c r="A26" s="51">
        <f t="shared" si="1"/>
        <v>124</v>
      </c>
      <c r="B26" s="63" t="s">
        <v>102</v>
      </c>
      <c r="C26" s="51" t="s">
        <v>98</v>
      </c>
      <c r="D26" s="64" t="str">
        <f t="array" ref="D26">IF(ISERROR(VLOOKUP(C26,District2,2,FALSE)),"",VLOOKUP(C26,District2,2,FALSE))</f>
        <v>Mutual Aid</v>
      </c>
      <c r="E26" s="63" t="s">
        <v>103</v>
      </c>
      <c r="F26" s="65">
        <v>46160</v>
      </c>
      <c r="G26" s="63"/>
      <c r="H26" s="51"/>
      <c r="I26" s="51"/>
      <c r="J26" s="51"/>
      <c r="K26" s="66">
        <f t="shared" si="7"/>
        <v>139.22999999999999</v>
      </c>
      <c r="L26" s="66">
        <f t="shared" si="8"/>
        <v>0.25</v>
      </c>
      <c r="M26" s="66">
        <f t="shared" si="5"/>
        <v>0</v>
      </c>
      <c r="N26" s="66">
        <f t="shared" si="6"/>
        <v>139.47999999999999</v>
      </c>
      <c r="O26" s="51"/>
      <c r="P26" s="63" t="s">
        <v>30</v>
      </c>
      <c r="Q26" s="67" t="s">
        <v>101</v>
      </c>
      <c r="R26" s="50"/>
    </row>
    <row r="27" spans="1:18" ht="56.1" customHeight="1">
      <c r="A27" s="51">
        <f t="shared" si="1"/>
        <v>125</v>
      </c>
      <c r="B27" s="63" t="s">
        <v>104</v>
      </c>
      <c r="C27" s="51"/>
      <c r="D27" s="64" t="str">
        <f t="array" ref="D27">IF(ISERROR(VLOOKUP(C27,District2,2,FALSE)),"",VLOOKUP(C27,District2,2,FALSE))</f>
        <v/>
      </c>
      <c r="E27" s="63"/>
      <c r="F27" s="65"/>
      <c r="G27" s="63"/>
      <c r="H27" s="51"/>
      <c r="I27" s="51"/>
      <c r="J27" s="51"/>
      <c r="K27" s="66">
        <f t="shared" si="7"/>
        <v>139.22999999999999</v>
      </c>
      <c r="L27" s="66">
        <f t="shared" si="8"/>
        <v>0.25</v>
      </c>
      <c r="M27" s="66">
        <f t="shared" si="5"/>
        <v>0</v>
      </c>
      <c r="N27" s="66">
        <f t="shared" si="6"/>
        <v>139.47999999999999</v>
      </c>
      <c r="O27" s="51"/>
      <c r="P27" s="63"/>
      <c r="Q27" s="67"/>
      <c r="R27" s="50"/>
    </row>
    <row r="28" spans="1:18" ht="56.1" customHeight="1">
      <c r="A28" s="51">
        <f t="shared" si="1"/>
        <v>126</v>
      </c>
      <c r="B28" s="63" t="s">
        <v>105</v>
      </c>
      <c r="C28" s="51" t="s">
        <v>79</v>
      </c>
      <c r="D28" s="64" t="str">
        <f t="array" ref="D28">IF(ISERROR(VLOOKUP(C28,District2,2,FALSE)),"",VLOOKUP(C28,District2,2,FALSE))</f>
        <v>NFCA</v>
      </c>
      <c r="E28" s="63" t="s">
        <v>106</v>
      </c>
      <c r="F28" s="65">
        <v>46162</v>
      </c>
      <c r="G28" s="63" t="s">
        <v>107</v>
      </c>
      <c r="H28" s="51"/>
      <c r="I28" s="51"/>
      <c r="J28" s="51"/>
      <c r="K28" s="66">
        <f t="shared" si="7"/>
        <v>139.22999999999999</v>
      </c>
      <c r="L28" s="66">
        <f t="shared" si="8"/>
        <v>0.25</v>
      </c>
      <c r="M28" s="66">
        <f t="shared" si="5"/>
        <v>0</v>
      </c>
      <c r="N28" s="66">
        <f t="shared" si="6"/>
        <v>139.47999999999999</v>
      </c>
      <c r="O28" s="51"/>
      <c r="P28" s="63" t="s">
        <v>30</v>
      </c>
      <c r="Q28" s="67"/>
      <c r="R28" s="50"/>
    </row>
    <row r="29" spans="1:18" ht="56.1" customHeight="1">
      <c r="A29" s="51">
        <f t="shared" si="1"/>
        <v>127</v>
      </c>
      <c r="B29" s="63" t="s">
        <v>108</v>
      </c>
      <c r="C29" s="51" t="s">
        <v>6</v>
      </c>
      <c r="D29" s="64" t="str">
        <f t="array" ref="D29">IF(ISERROR(VLOOKUP(C29,District2,2,FALSE)),"",VLOOKUP(C29,District2,2,FALSE))</f>
        <v>FA</v>
      </c>
      <c r="E29" s="63" t="s">
        <v>109</v>
      </c>
      <c r="F29" s="65">
        <v>46162</v>
      </c>
      <c r="G29" s="63" t="s">
        <v>110</v>
      </c>
      <c r="H29" s="51"/>
      <c r="I29" s="51"/>
      <c r="J29" s="51"/>
      <c r="K29" s="66">
        <f t="shared" si="7"/>
        <v>139.22999999999999</v>
      </c>
      <c r="L29" s="66">
        <f t="shared" si="8"/>
        <v>0.25</v>
      </c>
      <c r="M29" s="66">
        <f t="shared" si="5"/>
        <v>0</v>
      </c>
      <c r="N29" s="66">
        <f t="shared" si="6"/>
        <v>139.47999999999999</v>
      </c>
      <c r="O29" s="51"/>
      <c r="P29" s="63" t="s">
        <v>30</v>
      </c>
      <c r="Q29" s="67"/>
      <c r="R29" s="50"/>
    </row>
    <row r="30" spans="1:18" ht="56.1" customHeight="1">
      <c r="A30" s="51">
        <f t="shared" si="1"/>
        <v>128</v>
      </c>
      <c r="B30" s="63" t="s">
        <v>111</v>
      </c>
      <c r="C30" s="51" t="s">
        <v>112</v>
      </c>
      <c r="D30" s="64" t="str">
        <f t="array" ref="D30">IF(ISERROR(VLOOKUP(C30,District2,2,FALSE)),"",VLOOKUP(C30,District2,2,FALSE))</f>
        <v>FS</v>
      </c>
      <c r="E30" s="63" t="s">
        <v>113</v>
      </c>
      <c r="F30" s="65">
        <v>46162</v>
      </c>
      <c r="G30" s="63" t="s">
        <v>114</v>
      </c>
      <c r="H30" s="51">
        <v>0.25</v>
      </c>
      <c r="I30" s="51"/>
      <c r="J30" s="51"/>
      <c r="K30" s="66">
        <f t="shared" si="7"/>
        <v>139.47999999999999</v>
      </c>
      <c r="L30" s="66">
        <f t="shared" si="8"/>
        <v>0.25</v>
      </c>
      <c r="M30" s="66">
        <f t="shared" si="5"/>
        <v>0</v>
      </c>
      <c r="N30" s="66">
        <f t="shared" si="6"/>
        <v>139.72999999999999</v>
      </c>
      <c r="O30" s="51"/>
      <c r="P30" s="63" t="s">
        <v>30</v>
      </c>
      <c r="Q30" s="67"/>
      <c r="R30" s="50"/>
    </row>
    <row r="31" spans="1:18" ht="56.1" customHeight="1">
      <c r="A31" s="51">
        <f t="shared" si="1"/>
        <v>129</v>
      </c>
      <c r="B31" s="63" t="s">
        <v>115</v>
      </c>
      <c r="C31" s="51" t="s">
        <v>112</v>
      </c>
      <c r="D31" s="64" t="str">
        <f t="array" ref="D31">IF(ISERROR(VLOOKUP(C31,District2,2,FALSE)),"",VLOOKUP(C31,District2,2,FALSE))</f>
        <v>FS</v>
      </c>
      <c r="E31" s="63" t="s">
        <v>116</v>
      </c>
      <c r="F31" s="65">
        <v>46164</v>
      </c>
      <c r="G31" s="63" t="s">
        <v>117</v>
      </c>
      <c r="H31" s="51">
        <v>0.1</v>
      </c>
      <c r="I31" s="51"/>
      <c r="J31" s="51"/>
      <c r="K31" s="66">
        <f t="shared" si="7"/>
        <v>139.57999999999998</v>
      </c>
      <c r="L31" s="66">
        <f t="shared" si="8"/>
        <v>0.25</v>
      </c>
      <c r="M31" s="66">
        <f t="shared" si="5"/>
        <v>0</v>
      </c>
      <c r="N31" s="66">
        <f t="shared" si="6"/>
        <v>139.82999999999998</v>
      </c>
      <c r="O31" s="51" t="s">
        <v>118</v>
      </c>
      <c r="P31" s="63" t="s">
        <v>119</v>
      </c>
      <c r="Q31" s="67"/>
      <c r="R31" s="50"/>
    </row>
    <row r="32" spans="1:18" ht="56.1" customHeight="1">
      <c r="A32" s="51">
        <v>130</v>
      </c>
      <c r="B32" s="63" t="s">
        <v>120</v>
      </c>
      <c r="C32" s="51" t="s">
        <v>6</v>
      </c>
      <c r="D32" s="64" t="str">
        <f t="array" ref="D32">IF(ISERROR(VLOOKUP(C32,District2,2,FALSE)),"",VLOOKUP(C32,District2,2,FALSE))</f>
        <v>FA</v>
      </c>
      <c r="E32" s="63" t="s">
        <v>121</v>
      </c>
      <c r="F32" s="65">
        <v>46169</v>
      </c>
      <c r="G32" s="63"/>
      <c r="H32" s="51"/>
      <c r="I32" s="51"/>
      <c r="J32" s="51"/>
      <c r="K32" s="66">
        <f t="shared" si="7"/>
        <v>139.57999999999998</v>
      </c>
      <c r="L32" s="66">
        <f t="shared" si="8"/>
        <v>0.25</v>
      </c>
      <c r="M32" s="66">
        <f t="shared" si="5"/>
        <v>0</v>
      </c>
      <c r="N32" s="66">
        <f t="shared" si="6"/>
        <v>139.82999999999998</v>
      </c>
      <c r="O32" s="51" t="s">
        <v>122</v>
      </c>
      <c r="P32" s="63" t="s">
        <v>119</v>
      </c>
      <c r="Q32" s="67"/>
      <c r="R32" s="50"/>
    </row>
    <row r="33" spans="1:18" ht="56.1" customHeight="1">
      <c r="A33" s="51">
        <v>131</v>
      </c>
      <c r="B33" s="63" t="s">
        <v>123</v>
      </c>
      <c r="C33" s="51" t="s">
        <v>6</v>
      </c>
      <c r="D33" s="64" t="str">
        <f t="array" ref="D33">IF(ISERROR(VLOOKUP(C33,District2,2,FALSE)),"",VLOOKUP(C33,District2,2,FALSE))</f>
        <v>FA</v>
      </c>
      <c r="E33" s="63" t="s">
        <v>124</v>
      </c>
      <c r="F33" s="65">
        <v>46169</v>
      </c>
      <c r="G33" s="63"/>
      <c r="H33" s="51"/>
      <c r="I33" s="51"/>
      <c r="J33" s="51"/>
      <c r="K33" s="66">
        <f>SUM(H33)+K31</f>
        <v>139.57999999999998</v>
      </c>
      <c r="L33" s="66">
        <f>SUM(I33)+L31</f>
        <v>0.25</v>
      </c>
      <c r="M33" s="66">
        <f t="shared" si="5"/>
        <v>0</v>
      </c>
      <c r="N33" s="66">
        <f t="shared" si="6"/>
        <v>139.82999999999998</v>
      </c>
      <c r="O33" s="51" t="s">
        <v>122</v>
      </c>
      <c r="P33" s="63" t="s">
        <v>119</v>
      </c>
      <c r="Q33" s="67"/>
      <c r="R33" s="50"/>
    </row>
    <row r="34" spans="1:18" ht="56.1" customHeight="1">
      <c r="A34" s="51">
        <f>A33+1</f>
        <v>132</v>
      </c>
      <c r="B34" s="63" t="s">
        <v>125</v>
      </c>
      <c r="C34" s="51" t="s">
        <v>38</v>
      </c>
      <c r="D34" s="64" t="str">
        <f t="array" ref="D34">IF(ISERROR(VLOOKUP(C34,District2,2,FALSE)),"",VLOOKUP(C34,District2,2,FALSE))</f>
        <v>ODF</v>
      </c>
      <c r="E34" s="63" t="s">
        <v>126</v>
      </c>
      <c r="F34" s="65">
        <v>46170</v>
      </c>
      <c r="G34" s="63" t="s">
        <v>127</v>
      </c>
      <c r="H34" s="51">
        <v>0.1</v>
      </c>
      <c r="I34" s="51"/>
      <c r="J34" s="51"/>
      <c r="K34" s="66">
        <f t="shared" ref="K34:K65" si="9">SUM(H34)+K33</f>
        <v>139.67999999999998</v>
      </c>
      <c r="L34" s="66">
        <f t="shared" ref="L34:L65" si="10">SUM(I34)+L33</f>
        <v>0.25</v>
      </c>
      <c r="M34" s="66">
        <f t="shared" si="5"/>
        <v>0</v>
      </c>
      <c r="N34" s="66">
        <f t="shared" si="6"/>
        <v>139.92999999999998</v>
      </c>
      <c r="O34" s="51" t="s">
        <v>122</v>
      </c>
      <c r="P34" s="63" t="s">
        <v>119</v>
      </c>
      <c r="Q34" s="67"/>
      <c r="R34" s="50"/>
    </row>
    <row r="35" spans="1:18" ht="56.1" customHeight="1">
      <c r="A35" s="51">
        <f t="shared" si="1"/>
        <v>133</v>
      </c>
      <c r="B35" s="63" t="s">
        <v>128</v>
      </c>
      <c r="C35" s="51" t="s">
        <v>79</v>
      </c>
      <c r="D35" s="64" t="str">
        <f t="array" ref="D35">IF(ISERROR(VLOOKUP(C35,District2,2,FALSE)),"",VLOOKUP(C35,District2,2,FALSE))</f>
        <v>NFCA</v>
      </c>
      <c r="E35" s="63" t="s">
        <v>129</v>
      </c>
      <c r="F35" s="65">
        <v>46170</v>
      </c>
      <c r="G35" s="63" t="s">
        <v>130</v>
      </c>
      <c r="H35" s="51"/>
      <c r="I35" s="51"/>
      <c r="J35" s="51"/>
      <c r="K35" s="66">
        <f t="shared" si="9"/>
        <v>139.67999999999998</v>
      </c>
      <c r="L35" s="66">
        <f t="shared" si="10"/>
        <v>0.25</v>
      </c>
      <c r="M35" s="66">
        <f t="shared" si="5"/>
        <v>0</v>
      </c>
      <c r="N35" s="66">
        <f t="shared" si="6"/>
        <v>139.92999999999998</v>
      </c>
      <c r="O35" s="51" t="s">
        <v>122</v>
      </c>
      <c r="P35" s="63" t="s">
        <v>119</v>
      </c>
      <c r="Q35" s="67"/>
      <c r="R35" s="50"/>
    </row>
    <row r="36" spans="1:18" ht="56.1" customHeight="1">
      <c r="A36" s="51">
        <f t="shared" si="1"/>
        <v>134</v>
      </c>
      <c r="B36" s="63" t="s">
        <v>131</v>
      </c>
      <c r="C36" s="51" t="s">
        <v>132</v>
      </c>
      <c r="D36" s="64" t="str">
        <f t="array" ref="D36">IF(ISERROR(VLOOKUP(C36,District2,2,FALSE)),"",VLOOKUP(C36,District2,2,FALSE))</f>
        <v>BLM</v>
      </c>
      <c r="E36" s="63" t="s">
        <v>133</v>
      </c>
      <c r="F36" s="65">
        <v>46171</v>
      </c>
      <c r="G36" s="63" t="s">
        <v>134</v>
      </c>
      <c r="H36" s="51"/>
      <c r="I36" s="51">
        <v>0.1</v>
      </c>
      <c r="J36" s="51"/>
      <c r="K36" s="66">
        <f t="shared" si="9"/>
        <v>139.67999999999998</v>
      </c>
      <c r="L36" s="66">
        <f t="shared" si="10"/>
        <v>0.35</v>
      </c>
      <c r="M36" s="66">
        <f t="shared" si="5"/>
        <v>0</v>
      </c>
      <c r="N36" s="66">
        <f t="shared" si="6"/>
        <v>140.02999999999997</v>
      </c>
      <c r="O36" s="51" t="s">
        <v>122</v>
      </c>
      <c r="P36" s="63" t="s">
        <v>119</v>
      </c>
      <c r="Q36" s="67" t="s">
        <v>101</v>
      </c>
      <c r="R36" s="50"/>
    </row>
    <row r="37" spans="1:18" ht="56.1" customHeight="1">
      <c r="A37" s="51">
        <f t="shared" si="1"/>
        <v>135</v>
      </c>
      <c r="B37" s="63" t="s">
        <v>135</v>
      </c>
      <c r="C37" s="51" t="s">
        <v>6</v>
      </c>
      <c r="D37" s="64" t="str">
        <f t="array" ref="D37">IF(ISERROR(VLOOKUP(C37,District2,2,FALSE)),"",VLOOKUP(C37,District2,2,FALSE))</f>
        <v>FA</v>
      </c>
      <c r="E37" s="63" t="s">
        <v>136</v>
      </c>
      <c r="F37" s="65">
        <v>46171</v>
      </c>
      <c r="G37" s="63" t="s">
        <v>137</v>
      </c>
      <c r="H37" s="51"/>
      <c r="I37" s="51"/>
      <c r="J37" s="51"/>
      <c r="K37" s="66">
        <f t="shared" si="9"/>
        <v>139.67999999999998</v>
      </c>
      <c r="L37" s="66">
        <f t="shared" si="10"/>
        <v>0.35</v>
      </c>
      <c r="M37" s="66">
        <f t="shared" si="5"/>
        <v>0</v>
      </c>
      <c r="N37" s="66">
        <f t="shared" si="6"/>
        <v>140.02999999999997</v>
      </c>
      <c r="O37" s="51" t="s">
        <v>122</v>
      </c>
      <c r="P37" s="63" t="s">
        <v>119</v>
      </c>
      <c r="Q37" s="67"/>
      <c r="R37" s="50"/>
    </row>
    <row r="38" spans="1:18" ht="57" customHeight="1">
      <c r="A38" s="51">
        <f t="shared" si="1"/>
        <v>136</v>
      </c>
      <c r="B38" s="63" t="s">
        <v>138</v>
      </c>
      <c r="C38" s="51" t="s">
        <v>38</v>
      </c>
      <c r="D38" s="64" t="str">
        <f t="array" ref="D38">IF(ISERROR(VLOOKUP(C38,District2,2,FALSE)),"",VLOOKUP(C38,District2,2,FALSE))</f>
        <v>ODF</v>
      </c>
      <c r="E38" s="63" t="s">
        <v>139</v>
      </c>
      <c r="F38" s="65">
        <v>46174</v>
      </c>
      <c r="G38" s="63" t="s">
        <v>140</v>
      </c>
      <c r="H38" s="51">
        <v>0.1</v>
      </c>
      <c r="I38" s="51"/>
      <c r="J38" s="51"/>
      <c r="K38" s="66">
        <f t="shared" si="9"/>
        <v>139.77999999999997</v>
      </c>
      <c r="L38" s="66">
        <f t="shared" si="10"/>
        <v>0.35</v>
      </c>
      <c r="M38" s="66">
        <f t="shared" si="5"/>
        <v>0</v>
      </c>
      <c r="N38" s="66">
        <f t="shared" si="6"/>
        <v>140.12999999999997</v>
      </c>
      <c r="O38" s="51" t="s">
        <v>122</v>
      </c>
      <c r="P38" s="63" t="s">
        <v>119</v>
      </c>
      <c r="Q38" s="67"/>
      <c r="R38" s="50"/>
    </row>
    <row r="39" spans="1:18" ht="56.1" customHeight="1">
      <c r="A39" s="51">
        <f t="shared" si="1"/>
        <v>137</v>
      </c>
      <c r="B39" s="63" t="s">
        <v>141</v>
      </c>
      <c r="C39" s="51" t="s">
        <v>142</v>
      </c>
      <c r="D39" s="64" t="str">
        <f t="array" ref="D39">IF(ISERROR(VLOOKUP(C39,District2,2,FALSE)),"",VLOOKUP(C39,District2,2,FALSE))</f>
        <v>BLM</v>
      </c>
      <c r="E39" s="63" t="s">
        <v>143</v>
      </c>
      <c r="F39" s="65">
        <v>46174</v>
      </c>
      <c r="G39" s="63" t="s">
        <v>144</v>
      </c>
      <c r="H39" s="51">
        <v>0.1</v>
      </c>
      <c r="I39" s="51"/>
      <c r="J39" s="51"/>
      <c r="K39" s="66">
        <f t="shared" si="9"/>
        <v>139.87999999999997</v>
      </c>
      <c r="L39" s="66">
        <f t="shared" si="10"/>
        <v>0.35</v>
      </c>
      <c r="M39" s="66">
        <f t="shared" si="5"/>
        <v>0</v>
      </c>
      <c r="N39" s="66">
        <f t="shared" si="6"/>
        <v>140.22999999999996</v>
      </c>
      <c r="O39" s="51" t="s">
        <v>122</v>
      </c>
      <c r="P39" s="63" t="s">
        <v>119</v>
      </c>
      <c r="Q39" s="67"/>
      <c r="R39" s="50"/>
    </row>
    <row r="40" spans="1:18" ht="56.1" customHeight="1">
      <c r="A40" s="51">
        <f t="shared" si="1"/>
        <v>138</v>
      </c>
      <c r="B40" s="63" t="s">
        <v>145</v>
      </c>
      <c r="C40" s="51" t="s">
        <v>146</v>
      </c>
      <c r="D40" s="64" t="str">
        <f t="array" ref="D40">IF(ISERROR(VLOOKUP(C40,District2,2,FALSE)),"",VLOOKUP(C40,District2,2,FALSE))</f>
        <v>FS</v>
      </c>
      <c r="E40" s="63" t="s">
        <v>147</v>
      </c>
      <c r="F40" s="65">
        <v>46167</v>
      </c>
      <c r="G40" s="63"/>
      <c r="H40" s="51">
        <v>0.1</v>
      </c>
      <c r="I40" s="51"/>
      <c r="J40" s="51"/>
      <c r="K40" s="66">
        <f t="shared" si="9"/>
        <v>139.97999999999996</v>
      </c>
      <c r="L40" s="66">
        <f t="shared" si="10"/>
        <v>0.35</v>
      </c>
      <c r="M40" s="66">
        <f t="shared" si="5"/>
        <v>0</v>
      </c>
      <c r="N40" s="66">
        <f t="shared" si="6"/>
        <v>140.32999999999996</v>
      </c>
      <c r="O40" s="51" t="s">
        <v>122</v>
      </c>
      <c r="P40" s="63" t="s">
        <v>119</v>
      </c>
      <c r="Q40" s="67"/>
      <c r="R40" s="50"/>
    </row>
    <row r="41" spans="1:18" ht="56.1" customHeight="1">
      <c r="A41" s="51">
        <f t="shared" si="1"/>
        <v>139</v>
      </c>
      <c r="B41" s="63" t="s">
        <v>148</v>
      </c>
      <c r="C41" s="51" t="s">
        <v>146</v>
      </c>
      <c r="D41" s="64" t="str">
        <f t="array" ref="D41">IF(ISERROR(VLOOKUP(C41,District2,2,FALSE)),"",VLOOKUP(C41,District2,2,FALSE))</f>
        <v>FS</v>
      </c>
      <c r="E41" s="63" t="s">
        <v>149</v>
      </c>
      <c r="F41" s="65">
        <v>46167</v>
      </c>
      <c r="G41" s="63"/>
      <c r="H41" s="51">
        <v>0.1</v>
      </c>
      <c r="I41" s="51"/>
      <c r="J41" s="51"/>
      <c r="K41" s="66">
        <f t="shared" si="9"/>
        <v>140.07999999999996</v>
      </c>
      <c r="L41" s="66">
        <f t="shared" si="10"/>
        <v>0.35</v>
      </c>
      <c r="M41" s="66">
        <f t="shared" si="5"/>
        <v>0</v>
      </c>
      <c r="N41" s="66">
        <f t="shared" si="6"/>
        <v>140.42999999999995</v>
      </c>
      <c r="O41" s="51" t="s">
        <v>122</v>
      </c>
      <c r="P41" s="63" t="s">
        <v>119</v>
      </c>
      <c r="Q41" s="67"/>
      <c r="R41" s="50"/>
    </row>
    <row r="42" spans="1:18" ht="56.1" customHeight="1">
      <c r="A42" s="51">
        <f t="shared" si="1"/>
        <v>140</v>
      </c>
      <c r="B42" s="63" t="s">
        <v>150</v>
      </c>
      <c r="C42" s="51" t="s">
        <v>146</v>
      </c>
      <c r="D42" s="64" t="str">
        <f t="array" ref="D42">IF(ISERROR(VLOOKUP(C42,District2,2,FALSE)),"",VLOOKUP(C42,District2,2,FALSE))</f>
        <v>FS</v>
      </c>
      <c r="E42" s="63" t="s">
        <v>151</v>
      </c>
      <c r="F42" s="65">
        <v>46167</v>
      </c>
      <c r="G42" s="63"/>
      <c r="H42" s="51">
        <v>0.1</v>
      </c>
      <c r="I42" s="51"/>
      <c r="J42" s="51"/>
      <c r="K42" s="66">
        <f t="shared" si="9"/>
        <v>140.17999999999995</v>
      </c>
      <c r="L42" s="66">
        <f t="shared" si="10"/>
        <v>0.35</v>
      </c>
      <c r="M42" s="66">
        <f t="shared" si="5"/>
        <v>0</v>
      </c>
      <c r="N42" s="66">
        <f t="shared" si="6"/>
        <v>140.52999999999994</v>
      </c>
      <c r="O42" s="51" t="s">
        <v>122</v>
      </c>
      <c r="P42" s="63" t="s">
        <v>119</v>
      </c>
      <c r="Q42" s="67"/>
      <c r="R42" s="50"/>
    </row>
    <row r="43" spans="1:18" ht="56.1" customHeight="1">
      <c r="A43" s="51">
        <f t="shared" si="1"/>
        <v>141</v>
      </c>
      <c r="B43" s="63" t="s">
        <v>152</v>
      </c>
      <c r="C43" s="51" t="s">
        <v>146</v>
      </c>
      <c r="D43" s="64" t="str">
        <f t="array" ref="D43">IF(ISERROR(VLOOKUP(C43,District2,2,FALSE)),"",VLOOKUP(C43,District2,2,FALSE))</f>
        <v>FS</v>
      </c>
      <c r="E43" s="63" t="s">
        <v>153</v>
      </c>
      <c r="F43" s="65">
        <v>46167</v>
      </c>
      <c r="G43" s="63"/>
      <c r="H43" s="51">
        <v>0.1</v>
      </c>
      <c r="I43" s="51"/>
      <c r="J43" s="51"/>
      <c r="K43" s="66">
        <f t="shared" si="9"/>
        <v>140.27999999999994</v>
      </c>
      <c r="L43" s="66">
        <f t="shared" si="10"/>
        <v>0.35</v>
      </c>
      <c r="M43" s="66">
        <f t="shared" si="5"/>
        <v>0</v>
      </c>
      <c r="N43" s="66">
        <f t="shared" si="6"/>
        <v>140.62999999999994</v>
      </c>
      <c r="O43" s="68" t="s">
        <v>122</v>
      </c>
      <c r="P43" s="63" t="s">
        <v>119</v>
      </c>
      <c r="Q43" s="67"/>
      <c r="R43" s="50"/>
    </row>
    <row r="44" spans="1:18" ht="56.1" customHeight="1">
      <c r="A44" s="51">
        <f t="shared" si="1"/>
        <v>142</v>
      </c>
      <c r="B44" s="63" t="s">
        <v>154</v>
      </c>
      <c r="C44" s="51" t="s">
        <v>146</v>
      </c>
      <c r="D44" s="64" t="str">
        <f t="array" ref="D44">IF(ISERROR(VLOOKUP(C44,District2,2,FALSE)),"",VLOOKUP(C44,District2,2,FALSE))</f>
        <v>FS</v>
      </c>
      <c r="E44" s="63" t="s">
        <v>153</v>
      </c>
      <c r="F44" s="65">
        <v>46167</v>
      </c>
      <c r="G44" s="63"/>
      <c r="H44" s="51">
        <v>0.1</v>
      </c>
      <c r="I44" s="51"/>
      <c r="J44" s="51"/>
      <c r="K44" s="66">
        <f t="shared" si="9"/>
        <v>140.37999999999994</v>
      </c>
      <c r="L44" s="66">
        <f t="shared" si="10"/>
        <v>0.35</v>
      </c>
      <c r="M44" s="66">
        <f t="shared" si="5"/>
        <v>0</v>
      </c>
      <c r="N44" s="66">
        <f t="shared" si="6"/>
        <v>140.72999999999993</v>
      </c>
      <c r="O44" s="51" t="s">
        <v>122</v>
      </c>
      <c r="P44" s="63" t="s">
        <v>119</v>
      </c>
      <c r="Q44" s="67"/>
      <c r="R44" s="50"/>
    </row>
    <row r="45" spans="1:18" ht="56.1" customHeight="1">
      <c r="A45" s="51">
        <f t="shared" si="1"/>
        <v>143</v>
      </c>
      <c r="B45" s="63" t="s">
        <v>155</v>
      </c>
      <c r="C45" s="51" t="s">
        <v>146</v>
      </c>
      <c r="D45" s="64" t="str">
        <f t="array" ref="D45">IF(ISERROR(VLOOKUP(C45,District2,2,FALSE)),"",VLOOKUP(C45,District2,2,FALSE))</f>
        <v>FS</v>
      </c>
      <c r="E45" s="63" t="s">
        <v>153</v>
      </c>
      <c r="F45" s="65">
        <v>46167</v>
      </c>
      <c r="G45" s="63"/>
      <c r="H45" s="51">
        <v>0.1</v>
      </c>
      <c r="I45" s="51"/>
      <c r="J45" s="51"/>
      <c r="K45" s="66">
        <f t="shared" si="9"/>
        <v>140.47999999999993</v>
      </c>
      <c r="L45" s="66">
        <f t="shared" si="10"/>
        <v>0.35</v>
      </c>
      <c r="M45" s="66">
        <f t="shared" si="5"/>
        <v>0</v>
      </c>
      <c r="N45" s="66">
        <f t="shared" si="6"/>
        <v>140.82999999999993</v>
      </c>
      <c r="O45" s="51" t="s">
        <v>122</v>
      </c>
      <c r="P45" s="63" t="s">
        <v>119</v>
      </c>
      <c r="Q45" s="67"/>
      <c r="R45" s="50"/>
    </row>
    <row r="46" spans="1:18" ht="56.1" customHeight="1">
      <c r="A46" s="51">
        <v>144</v>
      </c>
      <c r="B46" s="63" t="s">
        <v>156</v>
      </c>
      <c r="C46" s="51" t="s">
        <v>146</v>
      </c>
      <c r="D46" s="64" t="str">
        <f t="array" ref="D46">IF(ISERROR(VLOOKUP(C46,District2,2,FALSE)),"",VLOOKUP(C46,District2,2,FALSE))</f>
        <v>FS</v>
      </c>
      <c r="E46" s="63" t="s">
        <v>157</v>
      </c>
      <c r="F46" s="65">
        <v>46167</v>
      </c>
      <c r="G46" s="63"/>
      <c r="H46" s="51">
        <v>0.1</v>
      </c>
      <c r="I46" s="51"/>
      <c r="J46" s="51"/>
      <c r="K46" s="66">
        <f t="shared" si="9"/>
        <v>140.57999999999993</v>
      </c>
      <c r="L46" s="66">
        <f t="shared" si="10"/>
        <v>0.35</v>
      </c>
      <c r="M46" s="66">
        <f t="shared" si="5"/>
        <v>0</v>
      </c>
      <c r="N46" s="66">
        <f t="shared" si="6"/>
        <v>140.92999999999992</v>
      </c>
      <c r="O46" s="51" t="s">
        <v>122</v>
      </c>
      <c r="P46" s="63" t="s">
        <v>119</v>
      </c>
      <c r="Q46" s="67"/>
      <c r="R46" s="50"/>
    </row>
    <row r="47" spans="1:18" ht="56.1" customHeight="1">
      <c r="A47" s="51">
        <f t="shared" si="1"/>
        <v>145</v>
      </c>
      <c r="B47" s="63" t="s">
        <v>158</v>
      </c>
      <c r="C47" s="51" t="s">
        <v>132</v>
      </c>
      <c r="D47" s="64" t="str">
        <f t="array" ref="D47">IF(ISERROR(VLOOKUP(C47,District2,2,FALSE)),"",VLOOKUP(C47,District2,2,FALSE))</f>
        <v>BLM</v>
      </c>
      <c r="E47" s="63" t="s">
        <v>159</v>
      </c>
      <c r="F47" s="65">
        <v>46174</v>
      </c>
      <c r="G47" s="63" t="s">
        <v>160</v>
      </c>
      <c r="H47" s="51"/>
      <c r="I47" s="51">
        <v>0.1</v>
      </c>
      <c r="J47" s="51"/>
      <c r="K47" s="66">
        <f t="shared" si="9"/>
        <v>140.57999999999993</v>
      </c>
      <c r="L47" s="66">
        <f t="shared" si="10"/>
        <v>0.44999999999999996</v>
      </c>
      <c r="M47" s="66">
        <f t="shared" si="5"/>
        <v>0</v>
      </c>
      <c r="N47" s="66">
        <f t="shared" si="6"/>
        <v>141.02999999999992</v>
      </c>
      <c r="O47" s="51" t="s">
        <v>122</v>
      </c>
      <c r="P47" s="63" t="s">
        <v>119</v>
      </c>
      <c r="Q47" s="67" t="s">
        <v>101</v>
      </c>
      <c r="R47" s="50"/>
    </row>
    <row r="48" spans="1:18" ht="56.1" customHeight="1">
      <c r="A48" s="51">
        <f t="shared" si="1"/>
        <v>146</v>
      </c>
      <c r="B48" s="63" t="s">
        <v>161</v>
      </c>
      <c r="C48" s="51" t="s">
        <v>132</v>
      </c>
      <c r="D48" s="64" t="str">
        <f t="array" ref="D48">IF(ISERROR(VLOOKUP(C48,District2,2,FALSE)),"",VLOOKUP(C48,District2,2,FALSE))</f>
        <v>BLM</v>
      </c>
      <c r="E48" s="63" t="s">
        <v>162</v>
      </c>
      <c r="F48" s="65">
        <v>46174</v>
      </c>
      <c r="G48" s="63" t="s">
        <v>163</v>
      </c>
      <c r="H48" s="51"/>
      <c r="I48" s="51">
        <v>0.1</v>
      </c>
      <c r="J48" s="51"/>
      <c r="K48" s="66">
        <f t="shared" si="9"/>
        <v>140.57999999999993</v>
      </c>
      <c r="L48" s="66">
        <f t="shared" si="10"/>
        <v>0.54999999999999993</v>
      </c>
      <c r="M48" s="66">
        <f t="shared" si="5"/>
        <v>0</v>
      </c>
      <c r="N48" s="66">
        <f t="shared" si="6"/>
        <v>141.12999999999994</v>
      </c>
      <c r="O48" s="51" t="s">
        <v>122</v>
      </c>
      <c r="P48" s="63" t="s">
        <v>119</v>
      </c>
      <c r="Q48" s="67" t="s">
        <v>101</v>
      </c>
      <c r="R48" s="50"/>
    </row>
    <row r="49" spans="1:18" ht="56.1" customHeight="1">
      <c r="A49" s="51">
        <f t="shared" si="1"/>
        <v>147</v>
      </c>
      <c r="B49" s="63" t="s">
        <v>164</v>
      </c>
      <c r="C49" s="51" t="s">
        <v>79</v>
      </c>
      <c r="D49" s="64" t="str">
        <f t="array" ref="D49">IF(ISERROR(VLOOKUP(C49,District2,2,FALSE)),"",VLOOKUP(C49,District2,2,FALSE))</f>
        <v>NFCA</v>
      </c>
      <c r="E49" s="63" t="s">
        <v>165</v>
      </c>
      <c r="F49" s="65">
        <v>46174</v>
      </c>
      <c r="G49" s="63" t="s">
        <v>166</v>
      </c>
      <c r="H49" s="51"/>
      <c r="I49" s="51"/>
      <c r="J49" s="51"/>
      <c r="K49" s="66">
        <f t="shared" si="9"/>
        <v>140.57999999999993</v>
      </c>
      <c r="L49" s="66">
        <f t="shared" si="10"/>
        <v>0.54999999999999993</v>
      </c>
      <c r="M49" s="66">
        <f t="shared" si="5"/>
        <v>0</v>
      </c>
      <c r="N49" s="66">
        <f t="shared" si="6"/>
        <v>141.12999999999994</v>
      </c>
      <c r="O49" s="51" t="s">
        <v>118</v>
      </c>
      <c r="P49" s="63" t="s">
        <v>119</v>
      </c>
      <c r="Q49" s="67"/>
      <c r="R49" s="50"/>
    </row>
    <row r="50" spans="1:18" ht="56.1" customHeight="1">
      <c r="A50" s="51">
        <f t="shared" si="1"/>
        <v>148</v>
      </c>
      <c r="B50" s="63" t="s">
        <v>167</v>
      </c>
      <c r="C50" s="51" t="s">
        <v>38</v>
      </c>
      <c r="D50" s="64" t="str">
        <f t="array" ref="D50">IF(ISERROR(VLOOKUP(C50,District2,2,FALSE)),"",VLOOKUP(C50,District2,2,FALSE))</f>
        <v>ODF</v>
      </c>
      <c r="E50" s="63" t="s">
        <v>168</v>
      </c>
      <c r="F50" s="65">
        <v>46175</v>
      </c>
      <c r="G50" s="63" t="s">
        <v>169</v>
      </c>
      <c r="H50" s="51">
        <v>0.1</v>
      </c>
      <c r="I50" s="51"/>
      <c r="J50" s="51"/>
      <c r="K50" s="66">
        <f t="shared" si="9"/>
        <v>140.67999999999992</v>
      </c>
      <c r="L50" s="66">
        <f t="shared" si="10"/>
        <v>0.54999999999999993</v>
      </c>
      <c r="M50" s="66">
        <f t="shared" si="5"/>
        <v>0</v>
      </c>
      <c r="N50" s="66">
        <f t="shared" si="6"/>
        <v>141.22999999999993</v>
      </c>
      <c r="O50" s="51" t="s">
        <v>118</v>
      </c>
      <c r="P50" s="63" t="s">
        <v>119</v>
      </c>
      <c r="Q50" s="67"/>
      <c r="R50" s="50"/>
    </row>
    <row r="51" spans="1:18" ht="56.1" customHeight="1">
      <c r="A51" s="51">
        <f t="shared" si="1"/>
        <v>149</v>
      </c>
      <c r="B51" s="63" t="s">
        <v>170</v>
      </c>
      <c r="C51" s="51" t="s">
        <v>79</v>
      </c>
      <c r="D51" s="64" t="str">
        <f t="array" ref="D51">IF(ISERROR(VLOOKUP(C51,District2,2,FALSE)),"",VLOOKUP(C51,District2,2,FALSE))</f>
        <v>NFCA</v>
      </c>
      <c r="E51" s="63" t="s">
        <v>171</v>
      </c>
      <c r="F51" s="65">
        <v>46175</v>
      </c>
      <c r="G51" s="63" t="s">
        <v>172</v>
      </c>
      <c r="H51" s="51"/>
      <c r="I51" s="51"/>
      <c r="J51" s="51"/>
      <c r="K51" s="66">
        <f t="shared" si="9"/>
        <v>140.67999999999992</v>
      </c>
      <c r="L51" s="66">
        <f t="shared" si="10"/>
        <v>0.54999999999999993</v>
      </c>
      <c r="M51" s="66">
        <f t="shared" si="5"/>
        <v>0</v>
      </c>
      <c r="N51" s="66">
        <f t="shared" si="6"/>
        <v>141.22999999999993</v>
      </c>
      <c r="O51" s="51" t="s">
        <v>118</v>
      </c>
      <c r="P51" s="63" t="s">
        <v>119</v>
      </c>
      <c r="Q51" s="67"/>
      <c r="R51" s="50"/>
    </row>
    <row r="52" spans="1:18" ht="56.1" customHeight="1">
      <c r="A52" s="51">
        <f t="shared" si="1"/>
        <v>150</v>
      </c>
      <c r="B52" s="63" t="s">
        <v>173</v>
      </c>
      <c r="C52" s="51" t="s">
        <v>6</v>
      </c>
      <c r="D52" s="64" t="str">
        <f t="array" ref="D52">IF(ISERROR(VLOOKUP(C52,District2,2,FALSE)),"",VLOOKUP(C52,District2,2,FALSE))</f>
        <v>FA</v>
      </c>
      <c r="E52" s="63" t="s">
        <v>174</v>
      </c>
      <c r="F52" s="65">
        <v>46175</v>
      </c>
      <c r="G52" s="63" t="s">
        <v>175</v>
      </c>
      <c r="H52" s="51"/>
      <c r="I52" s="51"/>
      <c r="J52" s="51"/>
      <c r="K52" s="66">
        <f t="shared" si="9"/>
        <v>140.67999999999992</v>
      </c>
      <c r="L52" s="66">
        <f t="shared" si="10"/>
        <v>0.54999999999999993</v>
      </c>
      <c r="M52" s="66">
        <f t="shared" si="5"/>
        <v>0</v>
      </c>
      <c r="N52" s="66">
        <f t="shared" si="6"/>
        <v>141.22999999999993</v>
      </c>
      <c r="O52" s="51" t="s">
        <v>118</v>
      </c>
      <c r="P52" s="63" t="s">
        <v>119</v>
      </c>
      <c r="Q52" s="67"/>
      <c r="R52" s="50"/>
    </row>
    <row r="53" spans="1:18" ht="56.1" customHeight="1">
      <c r="A53" s="51">
        <f t="shared" si="1"/>
        <v>151</v>
      </c>
      <c r="B53" s="63" t="s">
        <v>176</v>
      </c>
      <c r="C53" s="51" t="s">
        <v>112</v>
      </c>
      <c r="D53" s="64" t="str">
        <f t="array" ref="D53">IF(ISERROR(VLOOKUP(C53,District2,2,FALSE)),"",VLOOKUP(C53,District2,2,FALSE))</f>
        <v>FS</v>
      </c>
      <c r="E53" s="63" t="s">
        <v>177</v>
      </c>
      <c r="F53" s="65">
        <v>46175</v>
      </c>
      <c r="G53" s="63" t="s">
        <v>178</v>
      </c>
      <c r="H53" s="51"/>
      <c r="I53" s="51">
        <v>0.5</v>
      </c>
      <c r="J53" s="51"/>
      <c r="K53" s="66">
        <f t="shared" si="9"/>
        <v>140.67999999999992</v>
      </c>
      <c r="L53" s="66">
        <f t="shared" si="10"/>
        <v>1.0499999999999998</v>
      </c>
      <c r="M53" s="66">
        <f t="shared" si="5"/>
        <v>0</v>
      </c>
      <c r="N53" s="66">
        <f t="shared" si="6"/>
        <v>141.72999999999993</v>
      </c>
      <c r="O53" s="51" t="s">
        <v>118</v>
      </c>
      <c r="P53" s="63" t="s">
        <v>119</v>
      </c>
      <c r="Q53" s="67"/>
      <c r="R53" s="50"/>
    </row>
    <row r="54" spans="1:18" ht="56.1" customHeight="1">
      <c r="A54" s="51">
        <f t="shared" si="1"/>
        <v>152</v>
      </c>
      <c r="B54" s="63" t="s">
        <v>179</v>
      </c>
      <c r="C54" s="51"/>
      <c r="D54" s="64" t="str">
        <f t="array" ref="D54">IF(ISERROR(VLOOKUP(C54,District2,2,FALSE)),"",VLOOKUP(C54,District2,2,FALSE))</f>
        <v/>
      </c>
      <c r="E54" s="63"/>
      <c r="F54" s="65"/>
      <c r="G54" s="63"/>
      <c r="H54" s="51"/>
      <c r="I54" s="51"/>
      <c r="J54" s="51"/>
      <c r="K54" s="66">
        <f t="shared" si="9"/>
        <v>140.67999999999992</v>
      </c>
      <c r="L54" s="66">
        <f t="shared" si="10"/>
        <v>1.0499999999999998</v>
      </c>
      <c r="M54" s="66">
        <f t="shared" si="5"/>
        <v>0</v>
      </c>
      <c r="N54" s="66">
        <f t="shared" si="6"/>
        <v>141.72999999999993</v>
      </c>
      <c r="O54" s="51"/>
      <c r="P54" s="63"/>
      <c r="Q54" s="67"/>
      <c r="R54" s="50"/>
    </row>
    <row r="55" spans="1:18" ht="56.1" customHeight="1">
      <c r="A55" s="51">
        <f t="shared" si="1"/>
        <v>153</v>
      </c>
      <c r="B55" s="63" t="s">
        <v>180</v>
      </c>
      <c r="C55" s="51" t="s">
        <v>79</v>
      </c>
      <c r="D55" s="64" t="str">
        <f t="array" ref="D55">IF(ISERROR(VLOOKUP(C55,District2,2,FALSE)),"",VLOOKUP(C55,District2,2,FALSE))</f>
        <v>NFCA</v>
      </c>
      <c r="E55" s="63" t="s">
        <v>181</v>
      </c>
      <c r="F55" s="65">
        <v>46176</v>
      </c>
      <c r="G55" s="63" t="s">
        <v>182</v>
      </c>
      <c r="H55" s="51"/>
      <c r="I55" s="51"/>
      <c r="J55" s="51"/>
      <c r="K55" s="66">
        <f t="shared" si="9"/>
        <v>140.67999999999992</v>
      </c>
      <c r="L55" s="66">
        <f t="shared" si="10"/>
        <v>1.0499999999999998</v>
      </c>
      <c r="M55" s="66">
        <f t="shared" si="5"/>
        <v>0</v>
      </c>
      <c r="N55" s="66">
        <f t="shared" si="6"/>
        <v>141.72999999999993</v>
      </c>
      <c r="O55" s="51" t="s">
        <v>118</v>
      </c>
      <c r="P55" s="63" t="s">
        <v>119</v>
      </c>
      <c r="Q55" s="67"/>
      <c r="R55" s="50"/>
    </row>
    <row r="56" spans="1:18" ht="56.1" customHeight="1">
      <c r="A56" s="51">
        <f t="shared" si="1"/>
        <v>154</v>
      </c>
      <c r="B56" s="63" t="s">
        <v>183</v>
      </c>
      <c r="C56" s="51" t="s">
        <v>79</v>
      </c>
      <c r="D56" s="64" t="str">
        <f t="array" ref="D56">IF(ISERROR(VLOOKUP(C56,District2,2,FALSE)),"",VLOOKUP(C56,District2,2,FALSE))</f>
        <v>NFCA</v>
      </c>
      <c r="E56" s="63" t="s">
        <v>184</v>
      </c>
      <c r="F56" s="65">
        <v>46177</v>
      </c>
      <c r="G56" s="63" t="s">
        <v>185</v>
      </c>
      <c r="H56" s="51"/>
      <c r="I56" s="51"/>
      <c r="J56" s="51"/>
      <c r="K56" s="66">
        <f t="shared" si="9"/>
        <v>140.67999999999992</v>
      </c>
      <c r="L56" s="66">
        <f t="shared" si="10"/>
        <v>1.0499999999999998</v>
      </c>
      <c r="M56" s="66">
        <f t="shared" si="5"/>
        <v>0</v>
      </c>
      <c r="N56" s="66">
        <f t="shared" si="6"/>
        <v>141.72999999999993</v>
      </c>
      <c r="O56" s="51" t="s">
        <v>118</v>
      </c>
      <c r="P56" s="63" t="s">
        <v>119</v>
      </c>
      <c r="Q56" s="67"/>
      <c r="R56" s="50"/>
    </row>
    <row r="57" spans="1:18" ht="56.1" customHeight="1">
      <c r="A57" s="51">
        <f t="shared" si="1"/>
        <v>155</v>
      </c>
      <c r="B57" s="63" t="s">
        <v>186</v>
      </c>
      <c r="C57" s="51" t="s">
        <v>38</v>
      </c>
      <c r="D57" s="64" t="str">
        <f t="array" ref="D57">IF(ISERROR(VLOOKUP(C57,District2,2,FALSE)),"",VLOOKUP(C57,District2,2,FALSE))</f>
        <v>ODF</v>
      </c>
      <c r="E57" s="63" t="s">
        <v>187</v>
      </c>
      <c r="F57" s="65">
        <v>46177</v>
      </c>
      <c r="G57" s="63" t="s">
        <v>188</v>
      </c>
      <c r="H57" s="51">
        <v>0.1</v>
      </c>
      <c r="I57" s="51"/>
      <c r="J57" s="51"/>
      <c r="K57" s="66">
        <f t="shared" si="9"/>
        <v>140.77999999999992</v>
      </c>
      <c r="L57" s="66">
        <f t="shared" si="10"/>
        <v>1.0499999999999998</v>
      </c>
      <c r="M57" s="66">
        <f t="shared" si="5"/>
        <v>0</v>
      </c>
      <c r="N57" s="66">
        <f t="shared" si="6"/>
        <v>141.82999999999993</v>
      </c>
      <c r="O57" s="51" t="s">
        <v>118</v>
      </c>
      <c r="P57" s="63" t="s">
        <v>119</v>
      </c>
      <c r="Q57" s="67"/>
      <c r="R57" s="50"/>
    </row>
    <row r="58" spans="1:18" ht="56.1" customHeight="1">
      <c r="A58" s="51">
        <f t="shared" si="1"/>
        <v>156</v>
      </c>
      <c r="B58" s="63" t="s">
        <v>189</v>
      </c>
      <c r="C58" s="51" t="s">
        <v>132</v>
      </c>
      <c r="D58" s="64" t="str">
        <f t="array" ref="D58">IF(ISERROR(VLOOKUP(C58,District2,2,FALSE)),"",VLOOKUP(C58,District2,2,FALSE))</f>
        <v>BLM</v>
      </c>
      <c r="E58" s="63" t="s">
        <v>190</v>
      </c>
      <c r="F58" s="65">
        <v>46177</v>
      </c>
      <c r="G58" s="63" t="s">
        <v>191</v>
      </c>
      <c r="H58" s="51"/>
      <c r="I58" s="51">
        <v>0.1</v>
      </c>
      <c r="J58" s="51"/>
      <c r="K58" s="66">
        <f t="shared" si="9"/>
        <v>140.77999999999992</v>
      </c>
      <c r="L58" s="66">
        <f t="shared" si="10"/>
        <v>1.1499999999999999</v>
      </c>
      <c r="M58" s="66">
        <f t="shared" si="5"/>
        <v>0</v>
      </c>
      <c r="N58" s="66">
        <f t="shared" si="6"/>
        <v>141.92999999999992</v>
      </c>
      <c r="O58" s="51" t="s">
        <v>118</v>
      </c>
      <c r="P58" s="63" t="s">
        <v>119</v>
      </c>
      <c r="Q58" s="67"/>
      <c r="R58" s="50"/>
    </row>
    <row r="59" spans="1:18" ht="56.1" customHeight="1">
      <c r="A59" s="51">
        <f t="shared" si="1"/>
        <v>157</v>
      </c>
      <c r="B59" s="63" t="s">
        <v>192</v>
      </c>
      <c r="C59" s="51" t="s">
        <v>142</v>
      </c>
      <c r="D59" s="64" t="str">
        <f t="array" ref="D59">IF(ISERROR(VLOOKUP(C59,District2,2,FALSE)),"",VLOOKUP(C59,District2,2,FALSE))</f>
        <v>BLM</v>
      </c>
      <c r="E59" s="63" t="s">
        <v>193</v>
      </c>
      <c r="F59" s="65">
        <v>46177</v>
      </c>
      <c r="G59" s="63" t="s">
        <v>194</v>
      </c>
      <c r="H59" s="51"/>
      <c r="I59" s="51"/>
      <c r="J59" s="51">
        <v>0.1</v>
      </c>
      <c r="K59" s="66">
        <f t="shared" si="9"/>
        <v>140.77999999999992</v>
      </c>
      <c r="L59" s="66">
        <f t="shared" si="10"/>
        <v>1.1499999999999999</v>
      </c>
      <c r="M59" s="66">
        <f t="shared" si="5"/>
        <v>0.1</v>
      </c>
      <c r="N59" s="66">
        <f t="shared" si="6"/>
        <v>142.02999999999992</v>
      </c>
      <c r="O59" s="68" t="s">
        <v>118</v>
      </c>
      <c r="P59" s="63" t="s">
        <v>119</v>
      </c>
      <c r="Q59" s="67"/>
      <c r="R59" s="50"/>
    </row>
    <row r="60" spans="1:18" ht="56.1" customHeight="1">
      <c r="A60" s="51">
        <f t="shared" si="1"/>
        <v>158</v>
      </c>
      <c r="B60" s="63" t="s">
        <v>195</v>
      </c>
      <c r="C60" s="51" t="s">
        <v>79</v>
      </c>
      <c r="D60" s="64" t="str">
        <f t="array" ref="D60">IF(ISERROR(VLOOKUP(C60,District2,2,FALSE)),"",VLOOKUP(C60,District2,2,FALSE))</f>
        <v>NFCA</v>
      </c>
      <c r="E60" s="63" t="s">
        <v>196</v>
      </c>
      <c r="F60" s="65">
        <v>46177</v>
      </c>
      <c r="G60" s="63" t="s">
        <v>197</v>
      </c>
      <c r="H60" s="51"/>
      <c r="I60" s="51"/>
      <c r="J60" s="51"/>
      <c r="K60" s="66">
        <f t="shared" si="9"/>
        <v>140.77999999999992</v>
      </c>
      <c r="L60" s="66">
        <f t="shared" si="10"/>
        <v>1.1499999999999999</v>
      </c>
      <c r="M60" s="66">
        <f t="shared" si="5"/>
        <v>0.1</v>
      </c>
      <c r="N60" s="66">
        <f t="shared" si="6"/>
        <v>142.02999999999992</v>
      </c>
      <c r="O60" s="51" t="s">
        <v>118</v>
      </c>
      <c r="P60" s="63" t="s">
        <v>119</v>
      </c>
      <c r="Q60" s="67"/>
      <c r="R60" s="50"/>
    </row>
    <row r="61" spans="1:18" ht="56.1" customHeight="1">
      <c r="A61" s="51">
        <f t="shared" si="1"/>
        <v>159</v>
      </c>
      <c r="B61" s="63" t="s">
        <v>198</v>
      </c>
      <c r="C61" s="51" t="s">
        <v>132</v>
      </c>
      <c r="D61" s="64" t="str">
        <f t="array" ref="D61">IF(ISERROR(VLOOKUP(C61,District2,2,FALSE)),"",VLOOKUP(C61,District2,2,FALSE))</f>
        <v>BLM</v>
      </c>
      <c r="E61" s="63" t="s">
        <v>199</v>
      </c>
      <c r="F61" s="65">
        <v>46178</v>
      </c>
      <c r="G61" s="63" t="s">
        <v>200</v>
      </c>
      <c r="H61" s="51"/>
      <c r="I61" s="51">
        <v>0.5</v>
      </c>
      <c r="J61" s="51"/>
      <c r="K61" s="66">
        <f t="shared" si="9"/>
        <v>140.77999999999992</v>
      </c>
      <c r="L61" s="66">
        <f t="shared" si="10"/>
        <v>1.65</v>
      </c>
      <c r="M61" s="66">
        <f t="shared" si="5"/>
        <v>0.1</v>
      </c>
      <c r="N61" s="66">
        <f t="shared" si="6"/>
        <v>142.52999999999992</v>
      </c>
      <c r="O61" s="51" t="s">
        <v>201</v>
      </c>
      <c r="P61" s="63" t="s">
        <v>119</v>
      </c>
      <c r="Q61" s="67"/>
      <c r="R61" s="50"/>
    </row>
    <row r="62" spans="1:18" ht="56.1" customHeight="1">
      <c r="A62" s="51">
        <f>A61+1</f>
        <v>160</v>
      </c>
      <c r="B62" s="63" t="s">
        <v>202</v>
      </c>
      <c r="C62" s="51" t="s">
        <v>38</v>
      </c>
      <c r="D62" s="64" t="str">
        <f t="array" ref="D62">IF(ISERROR(VLOOKUP(C62,District2,2,FALSE)),"",VLOOKUP(C62,District2,2,FALSE))</f>
        <v>ODF</v>
      </c>
      <c r="E62" s="63" t="s">
        <v>203</v>
      </c>
      <c r="F62" s="65">
        <v>46180</v>
      </c>
      <c r="G62" s="63" t="s">
        <v>204</v>
      </c>
      <c r="H62" s="51"/>
      <c r="I62" s="51"/>
      <c r="J62" s="51">
        <v>0.1</v>
      </c>
      <c r="K62" s="66">
        <f t="shared" si="9"/>
        <v>140.77999999999992</v>
      </c>
      <c r="L62" s="66">
        <f t="shared" si="10"/>
        <v>1.65</v>
      </c>
      <c r="M62" s="66">
        <f t="shared" si="5"/>
        <v>0.2</v>
      </c>
      <c r="N62" s="66">
        <f t="shared" si="6"/>
        <v>142.62999999999991</v>
      </c>
      <c r="O62" s="51"/>
      <c r="P62" s="63" t="s">
        <v>119</v>
      </c>
      <c r="Q62" s="67"/>
      <c r="R62" s="50"/>
    </row>
    <row r="63" spans="1:18" ht="56.1" customHeight="1">
      <c r="A63" s="51">
        <f t="shared" si="1"/>
        <v>161</v>
      </c>
      <c r="B63" s="63" t="s">
        <v>205</v>
      </c>
      <c r="C63" s="51" t="s">
        <v>98</v>
      </c>
      <c r="D63" s="64" t="str">
        <f t="array" ref="D63">IF(ISERROR(VLOOKUP(C63,District2,2,FALSE)),"",VLOOKUP(C63,District2,2,FALSE))</f>
        <v>Mutual Aid</v>
      </c>
      <c r="E63" s="63" t="s">
        <v>206</v>
      </c>
      <c r="F63" s="65">
        <v>46182</v>
      </c>
      <c r="G63" s="63" t="s">
        <v>207</v>
      </c>
      <c r="H63" s="51"/>
      <c r="I63" s="51"/>
      <c r="J63" s="51"/>
      <c r="K63" s="66">
        <f t="shared" si="9"/>
        <v>140.77999999999992</v>
      </c>
      <c r="L63" s="66">
        <f t="shared" si="10"/>
        <v>1.65</v>
      </c>
      <c r="M63" s="66">
        <f t="shared" si="5"/>
        <v>0.2</v>
      </c>
      <c r="N63" s="66">
        <f t="shared" si="6"/>
        <v>142.62999999999991</v>
      </c>
      <c r="O63" s="51" t="s">
        <v>118</v>
      </c>
      <c r="P63" s="63" t="s">
        <v>119</v>
      </c>
      <c r="Q63" s="67"/>
      <c r="R63" s="50"/>
    </row>
    <row r="64" spans="1:18" ht="56.1" customHeight="1">
      <c r="A64" s="51">
        <f t="shared" si="1"/>
        <v>162</v>
      </c>
      <c r="B64" s="63" t="s">
        <v>208</v>
      </c>
      <c r="C64" s="51" t="s">
        <v>98</v>
      </c>
      <c r="D64" s="64" t="str">
        <f t="array" ref="D64">IF(ISERROR(VLOOKUP(C64,District2,2,FALSE)),"",VLOOKUP(C64,District2,2,FALSE))</f>
        <v>Mutual Aid</v>
      </c>
      <c r="E64" s="63" t="s">
        <v>209</v>
      </c>
      <c r="F64" s="65">
        <v>46182</v>
      </c>
      <c r="G64" s="63"/>
      <c r="H64" s="51"/>
      <c r="I64" s="51"/>
      <c r="J64" s="51"/>
      <c r="K64" s="66">
        <f t="shared" si="9"/>
        <v>140.77999999999992</v>
      </c>
      <c r="L64" s="66">
        <f t="shared" si="10"/>
        <v>1.65</v>
      </c>
      <c r="M64" s="66">
        <f t="shared" si="5"/>
        <v>0.2</v>
      </c>
      <c r="N64" s="66">
        <f t="shared" si="6"/>
        <v>142.62999999999991</v>
      </c>
      <c r="O64" s="51" t="s">
        <v>118</v>
      </c>
      <c r="P64" s="63" t="s">
        <v>119</v>
      </c>
      <c r="Q64" s="67"/>
      <c r="R64" s="50"/>
    </row>
    <row r="65" spans="1:18" ht="56.1" customHeight="1">
      <c r="A65" s="51">
        <f t="shared" si="1"/>
        <v>163</v>
      </c>
      <c r="B65" s="63" t="s">
        <v>210</v>
      </c>
      <c r="C65" s="51" t="s">
        <v>146</v>
      </c>
      <c r="D65" s="64" t="str">
        <f t="array" ref="D65">IF(ISERROR(VLOOKUP(C65,District2,2,FALSE)),"",VLOOKUP(C65,District2,2,FALSE))</f>
        <v>FS</v>
      </c>
      <c r="E65" s="63" t="s">
        <v>211</v>
      </c>
      <c r="F65" s="65">
        <v>46181</v>
      </c>
      <c r="G65" s="63" t="s">
        <v>212</v>
      </c>
      <c r="H65" s="51">
        <v>0.1</v>
      </c>
      <c r="I65" s="51"/>
      <c r="J65" s="51"/>
      <c r="K65" s="66">
        <f t="shared" si="9"/>
        <v>140.87999999999991</v>
      </c>
      <c r="L65" s="66">
        <f t="shared" si="10"/>
        <v>1.65</v>
      </c>
      <c r="M65" s="66">
        <f t="shared" si="5"/>
        <v>0.2</v>
      </c>
      <c r="N65" s="66">
        <f t="shared" si="6"/>
        <v>142.7299999999999</v>
      </c>
      <c r="O65" s="51" t="s">
        <v>122</v>
      </c>
      <c r="P65" s="63" t="s">
        <v>119</v>
      </c>
      <c r="Q65" s="67"/>
      <c r="R65" s="50"/>
    </row>
    <row r="66" spans="1:18" ht="56.1" customHeight="1">
      <c r="A66" s="51">
        <f t="shared" si="1"/>
        <v>164</v>
      </c>
      <c r="B66" s="63" t="s">
        <v>213</v>
      </c>
      <c r="C66" s="51" t="s">
        <v>49</v>
      </c>
      <c r="D66" s="64" t="str">
        <f t="array" ref="D66">IF(ISERROR(VLOOKUP(C66,District2,2,FALSE)),"",VLOOKUP(C66,District2,2,FALSE))</f>
        <v>ODF</v>
      </c>
      <c r="E66" s="63" t="s">
        <v>214</v>
      </c>
      <c r="F66" s="65">
        <v>46184</v>
      </c>
      <c r="G66" s="63" t="s">
        <v>215</v>
      </c>
      <c r="H66" s="51">
        <v>0.1</v>
      </c>
      <c r="I66" s="51"/>
      <c r="J66" s="51"/>
      <c r="K66" s="66">
        <f t="shared" ref="K66:K97" si="11">SUM(H66)+K65</f>
        <v>140.9799999999999</v>
      </c>
      <c r="L66" s="66">
        <f t="shared" ref="L66:L97" si="12">SUM(I66)+L65</f>
        <v>1.65</v>
      </c>
      <c r="M66" s="66">
        <f t="shared" si="5"/>
        <v>0.2</v>
      </c>
      <c r="N66" s="66">
        <f t="shared" si="6"/>
        <v>142.8299999999999</v>
      </c>
      <c r="O66" s="68" t="s">
        <v>118</v>
      </c>
      <c r="P66" s="63" t="s">
        <v>119</v>
      </c>
      <c r="Q66" s="67"/>
      <c r="R66" s="50"/>
    </row>
    <row r="67" spans="1:18" ht="56.1" customHeight="1">
      <c r="A67" s="51">
        <f t="shared" si="1"/>
        <v>165</v>
      </c>
      <c r="B67" s="63" t="s">
        <v>216</v>
      </c>
      <c r="C67" s="51" t="s">
        <v>98</v>
      </c>
      <c r="D67" s="64" t="str">
        <f t="array" ref="D67">IF(ISERROR(VLOOKUP(C67,District2,2,FALSE)),"",VLOOKUP(C67,District2,2,FALSE))</f>
        <v>Mutual Aid</v>
      </c>
      <c r="E67" s="63" t="s">
        <v>217</v>
      </c>
      <c r="F67" s="65">
        <v>46184</v>
      </c>
      <c r="G67" s="63" t="s">
        <v>218</v>
      </c>
      <c r="H67" s="51"/>
      <c r="I67" s="51"/>
      <c r="J67" s="51"/>
      <c r="K67" s="66">
        <f t="shared" si="11"/>
        <v>140.9799999999999</v>
      </c>
      <c r="L67" s="66">
        <f t="shared" si="12"/>
        <v>1.65</v>
      </c>
      <c r="M67" s="66">
        <f t="shared" si="5"/>
        <v>0.2</v>
      </c>
      <c r="N67" s="66">
        <f t="shared" si="6"/>
        <v>142.8299999999999</v>
      </c>
      <c r="O67" s="51" t="s">
        <v>118</v>
      </c>
      <c r="P67" s="63" t="s">
        <v>119</v>
      </c>
      <c r="Q67" s="67"/>
      <c r="R67" s="50"/>
    </row>
    <row r="68" spans="1:18" ht="56.1" customHeight="1">
      <c r="A68" s="51">
        <f t="shared" si="1"/>
        <v>166</v>
      </c>
      <c r="B68" s="63" t="s">
        <v>219</v>
      </c>
      <c r="C68" s="51" t="s">
        <v>98</v>
      </c>
      <c r="D68" s="64" t="str">
        <f t="array" ref="D68">IF(ISERROR(VLOOKUP(C68,District2,2,FALSE)),"",VLOOKUP(C68,District2,2,FALSE))</f>
        <v>Mutual Aid</v>
      </c>
      <c r="E68" s="63" t="s">
        <v>220</v>
      </c>
      <c r="F68" s="65">
        <v>46185</v>
      </c>
      <c r="G68" s="63" t="s">
        <v>221</v>
      </c>
      <c r="H68" s="51"/>
      <c r="I68" s="51"/>
      <c r="J68" s="51"/>
      <c r="K68" s="66">
        <f t="shared" si="11"/>
        <v>140.9799999999999</v>
      </c>
      <c r="L68" s="66">
        <f t="shared" si="12"/>
        <v>1.65</v>
      </c>
      <c r="M68" s="66">
        <f t="shared" si="5"/>
        <v>0.2</v>
      </c>
      <c r="N68" s="66">
        <f t="shared" si="6"/>
        <v>142.8299999999999</v>
      </c>
      <c r="O68" s="51" t="s">
        <v>118</v>
      </c>
      <c r="P68" s="63" t="s">
        <v>119</v>
      </c>
      <c r="Q68" s="67"/>
      <c r="R68" s="50"/>
    </row>
    <row r="69" spans="1:18" ht="56.1" customHeight="1">
      <c r="A69" s="51">
        <f>A68+1</f>
        <v>167</v>
      </c>
      <c r="B69" s="63" t="s">
        <v>222</v>
      </c>
      <c r="C69" s="51" t="s">
        <v>112</v>
      </c>
      <c r="D69" s="64" t="str">
        <f t="array" ref="D69">IF(ISERROR(VLOOKUP(C69,District2,2,FALSE)),"",VLOOKUP(C69,District2,2,FALSE))</f>
        <v>FS</v>
      </c>
      <c r="E69" s="63" t="s">
        <v>223</v>
      </c>
      <c r="F69" s="65">
        <v>46185</v>
      </c>
      <c r="G69" s="63" t="s">
        <v>212</v>
      </c>
      <c r="H69" s="51"/>
      <c r="I69" s="51">
        <v>0.25</v>
      </c>
      <c r="J69" s="51"/>
      <c r="K69" s="66">
        <f t="shared" si="11"/>
        <v>140.9799999999999</v>
      </c>
      <c r="L69" s="66">
        <f t="shared" si="12"/>
        <v>1.9</v>
      </c>
      <c r="M69" s="66">
        <f t="shared" si="5"/>
        <v>0.2</v>
      </c>
      <c r="N69" s="66">
        <f t="shared" si="6"/>
        <v>143.0799999999999</v>
      </c>
      <c r="O69" s="51" t="s">
        <v>118</v>
      </c>
      <c r="P69" s="63" t="s">
        <v>119</v>
      </c>
      <c r="Q69" s="67"/>
      <c r="R69" s="50"/>
    </row>
    <row r="70" spans="1:18" ht="56.1" customHeight="1">
      <c r="A70" s="51">
        <f>A69+1</f>
        <v>168</v>
      </c>
      <c r="B70" s="63" t="s">
        <v>224</v>
      </c>
      <c r="C70" s="51" t="s">
        <v>6</v>
      </c>
      <c r="D70" s="64" t="str">
        <f t="array" ref="D70">IF(ISERROR(VLOOKUP(C70,District2,2,FALSE)),"",VLOOKUP(C70,District2,2,FALSE))</f>
        <v>FA</v>
      </c>
      <c r="E70" s="63" t="s">
        <v>225</v>
      </c>
      <c r="F70" s="65">
        <v>46187</v>
      </c>
      <c r="G70" s="63"/>
      <c r="H70" s="51"/>
      <c r="I70" s="51"/>
      <c r="J70" s="51"/>
      <c r="K70" s="66">
        <f t="shared" si="11"/>
        <v>140.9799999999999</v>
      </c>
      <c r="L70" s="66">
        <f t="shared" si="12"/>
        <v>1.9</v>
      </c>
      <c r="M70" s="66">
        <f t="shared" si="5"/>
        <v>0.2</v>
      </c>
      <c r="N70" s="66">
        <f t="shared" si="6"/>
        <v>143.0799999999999</v>
      </c>
      <c r="O70" s="51" t="s">
        <v>118</v>
      </c>
      <c r="P70" s="63" t="s">
        <v>119</v>
      </c>
      <c r="Q70" s="67"/>
      <c r="R70" s="50"/>
    </row>
    <row r="71" spans="1:18" ht="56.1" customHeight="1">
      <c r="A71" s="51">
        <f t="shared" ref="A71:A132" si="13">A70+1</f>
        <v>169</v>
      </c>
      <c r="B71" s="63" t="s">
        <v>226</v>
      </c>
      <c r="C71" s="51" t="s">
        <v>142</v>
      </c>
      <c r="D71" s="64" t="str">
        <f t="array" ref="D71">IF(ISERROR(VLOOKUP(C71,District2,2,FALSE)),"",VLOOKUP(C71,District2,2,FALSE))</f>
        <v>BLM</v>
      </c>
      <c r="E71" s="63" t="s">
        <v>227</v>
      </c>
      <c r="F71" s="65">
        <v>46188</v>
      </c>
      <c r="G71" s="63" t="s">
        <v>228</v>
      </c>
      <c r="H71" s="51">
        <v>0.8</v>
      </c>
      <c r="I71" s="51"/>
      <c r="J71" s="51"/>
      <c r="K71" s="66">
        <f t="shared" si="11"/>
        <v>141.77999999999992</v>
      </c>
      <c r="L71" s="66">
        <f t="shared" si="12"/>
        <v>1.9</v>
      </c>
      <c r="M71" s="66">
        <f t="shared" si="5"/>
        <v>0.2</v>
      </c>
      <c r="N71" s="66">
        <f t="shared" si="6"/>
        <v>143.87999999999991</v>
      </c>
      <c r="O71" s="51" t="s">
        <v>118</v>
      </c>
      <c r="P71" s="63" t="s">
        <v>119</v>
      </c>
      <c r="Q71" s="67"/>
      <c r="R71" s="50"/>
    </row>
    <row r="72" spans="1:18" ht="56.1" customHeight="1">
      <c r="A72" s="51">
        <f t="shared" si="13"/>
        <v>170</v>
      </c>
      <c r="B72" s="63" t="s">
        <v>229</v>
      </c>
      <c r="C72" s="51" t="s">
        <v>27</v>
      </c>
      <c r="D72" s="64" t="str">
        <f t="array" ref="D72">IF(ISERROR(VLOOKUP(C72,District2,2,FALSE)),"",VLOOKUP(C72,District2,2,FALSE))</f>
        <v>FS</v>
      </c>
      <c r="E72" s="63" t="s">
        <v>230</v>
      </c>
      <c r="F72" s="65">
        <v>46190</v>
      </c>
      <c r="G72" s="63" t="s">
        <v>231</v>
      </c>
      <c r="H72" s="51">
        <v>8.1999999999999993</v>
      </c>
      <c r="I72" s="51"/>
      <c r="J72" s="51"/>
      <c r="K72" s="66">
        <f t="shared" si="11"/>
        <v>149.9799999999999</v>
      </c>
      <c r="L72" s="66">
        <f t="shared" si="12"/>
        <v>1.9</v>
      </c>
      <c r="M72" s="66">
        <f t="shared" si="5"/>
        <v>0.2</v>
      </c>
      <c r="N72" s="66">
        <f t="shared" si="6"/>
        <v>152.0799999999999</v>
      </c>
      <c r="O72" s="51" t="s">
        <v>118</v>
      </c>
      <c r="P72" s="63" t="s">
        <v>119</v>
      </c>
      <c r="Q72" s="67"/>
      <c r="R72" s="50"/>
    </row>
    <row r="73" spans="1:18" ht="56.1" customHeight="1">
      <c r="A73" s="51">
        <f t="shared" si="13"/>
        <v>171</v>
      </c>
      <c r="B73" s="63" t="s">
        <v>232</v>
      </c>
      <c r="C73" s="51" t="s">
        <v>27</v>
      </c>
      <c r="D73" s="64" t="str">
        <f t="array" ref="D73">IF(ISERROR(VLOOKUP(C73,District2,2,FALSE)),"",VLOOKUP(C73,District2,2,FALSE))</f>
        <v>FS</v>
      </c>
      <c r="E73" s="63" t="s">
        <v>233</v>
      </c>
      <c r="F73" s="65">
        <v>46192</v>
      </c>
      <c r="G73" s="63" t="s">
        <v>234</v>
      </c>
      <c r="H73" s="51">
        <v>2.1</v>
      </c>
      <c r="I73" s="51"/>
      <c r="J73" s="51"/>
      <c r="K73" s="66">
        <f t="shared" si="11"/>
        <v>152.0799999999999</v>
      </c>
      <c r="L73" s="66">
        <f t="shared" si="12"/>
        <v>1.9</v>
      </c>
      <c r="M73" s="66">
        <f t="shared" si="5"/>
        <v>0.2</v>
      </c>
      <c r="N73" s="66">
        <f t="shared" si="6"/>
        <v>154.17999999999989</v>
      </c>
      <c r="O73" s="51" t="s">
        <v>118</v>
      </c>
      <c r="P73" s="63" t="s">
        <v>119</v>
      </c>
      <c r="Q73" s="67"/>
      <c r="R73" s="50"/>
    </row>
    <row r="74" spans="1:18" ht="56.1" customHeight="1">
      <c r="A74" s="51">
        <f t="shared" si="13"/>
        <v>172</v>
      </c>
      <c r="B74" s="63" t="s">
        <v>235</v>
      </c>
      <c r="C74" s="51" t="s">
        <v>49</v>
      </c>
      <c r="D74" s="64" t="str">
        <f t="array" ref="D74">IF(ISERROR(VLOOKUP(C74,District2,2,FALSE)),"",VLOOKUP(C74,District2,2,FALSE))</f>
        <v>ODF</v>
      </c>
      <c r="E74" s="63" t="s">
        <v>236</v>
      </c>
      <c r="F74" s="65">
        <v>46192</v>
      </c>
      <c r="G74" s="63" t="s">
        <v>237</v>
      </c>
      <c r="H74" s="51"/>
      <c r="I74" s="51">
        <v>0.1</v>
      </c>
      <c r="J74" s="51"/>
      <c r="K74" s="66">
        <f t="shared" si="11"/>
        <v>152.0799999999999</v>
      </c>
      <c r="L74" s="66">
        <f t="shared" si="12"/>
        <v>2</v>
      </c>
      <c r="M74" s="66">
        <f t="shared" si="5"/>
        <v>0.2</v>
      </c>
      <c r="N74" s="66">
        <f t="shared" si="6"/>
        <v>154.27999999999989</v>
      </c>
      <c r="O74" s="51"/>
      <c r="P74" s="63" t="s">
        <v>238</v>
      </c>
      <c r="Q74" s="67"/>
      <c r="R74" s="50"/>
    </row>
    <row r="75" spans="1:18" ht="56.1" customHeight="1">
      <c r="A75" s="51">
        <f t="shared" si="13"/>
        <v>173</v>
      </c>
      <c r="B75" s="63" t="s">
        <v>239</v>
      </c>
      <c r="C75" s="51" t="s">
        <v>240</v>
      </c>
      <c r="D75" s="64" t="str">
        <f t="array" ref="D75">IF(ISERROR(VLOOKUP(C75,District2,2,FALSE)),"",VLOOKUP(C75,District2,2,FALSE))</f>
        <v>FWS</v>
      </c>
      <c r="E75" s="63" t="s">
        <v>241</v>
      </c>
      <c r="F75" s="65">
        <v>46192</v>
      </c>
      <c r="G75" s="63" t="s">
        <v>242</v>
      </c>
      <c r="H75" s="51"/>
      <c r="I75" s="51">
        <v>0.6</v>
      </c>
      <c r="J75" s="51"/>
      <c r="K75" s="66">
        <f t="shared" si="11"/>
        <v>152.0799999999999</v>
      </c>
      <c r="L75" s="66">
        <f t="shared" si="12"/>
        <v>2.6</v>
      </c>
      <c r="M75" s="66">
        <f t="shared" si="5"/>
        <v>0.2</v>
      </c>
      <c r="N75" s="66">
        <f t="shared" si="6"/>
        <v>154.87999999999988</v>
      </c>
      <c r="O75" s="51"/>
      <c r="P75" s="63" t="s">
        <v>238</v>
      </c>
      <c r="Q75" s="67"/>
      <c r="R75" s="50"/>
    </row>
    <row r="76" spans="1:18" ht="56.1" customHeight="1">
      <c r="A76" s="51">
        <f t="shared" si="13"/>
        <v>174</v>
      </c>
      <c r="B76" s="63" t="s">
        <v>243</v>
      </c>
      <c r="C76" s="51" t="s">
        <v>63</v>
      </c>
      <c r="D76" s="64" t="str">
        <f t="array" ref="D76">IF(ISERROR(VLOOKUP(C76,District2,2,FALSE)),"",VLOOKUP(C76,District2,2,FALSE))</f>
        <v>BLM</v>
      </c>
      <c r="E76" s="63" t="s">
        <v>244</v>
      </c>
      <c r="F76" s="65">
        <v>46192</v>
      </c>
      <c r="G76" s="63" t="s">
        <v>245</v>
      </c>
      <c r="H76" s="51"/>
      <c r="I76" s="51">
        <v>0.1</v>
      </c>
      <c r="J76" s="51"/>
      <c r="K76" s="66">
        <f t="shared" si="11"/>
        <v>152.0799999999999</v>
      </c>
      <c r="L76" s="66">
        <f t="shared" si="12"/>
        <v>2.7</v>
      </c>
      <c r="M76" s="66">
        <f t="shared" si="5"/>
        <v>0.2</v>
      </c>
      <c r="N76" s="66">
        <f t="shared" si="6"/>
        <v>154.97999999999988</v>
      </c>
      <c r="O76" s="51"/>
      <c r="P76" s="63" t="s">
        <v>238</v>
      </c>
      <c r="Q76" s="67"/>
      <c r="R76" s="50"/>
    </row>
    <row r="77" spans="1:18" ht="56.1" customHeight="1">
      <c r="A77" s="51">
        <f t="shared" si="13"/>
        <v>175</v>
      </c>
      <c r="B77" s="63" t="s">
        <v>246</v>
      </c>
      <c r="C77" s="51" t="s">
        <v>142</v>
      </c>
      <c r="D77" s="64" t="str">
        <f t="array" ref="D77">IF(ISERROR(VLOOKUP(C77,District2,2,FALSE)),"",VLOOKUP(C77,District2,2,FALSE))</f>
        <v>BLM</v>
      </c>
      <c r="E77" s="63" t="s">
        <v>247</v>
      </c>
      <c r="F77" s="65">
        <v>46192</v>
      </c>
      <c r="G77" s="63" t="s">
        <v>248</v>
      </c>
      <c r="H77" s="51"/>
      <c r="I77" s="51">
        <v>0.1</v>
      </c>
      <c r="J77" s="51"/>
      <c r="K77" s="66">
        <f t="shared" si="11"/>
        <v>152.0799999999999</v>
      </c>
      <c r="L77" s="66">
        <f t="shared" si="12"/>
        <v>2.8000000000000003</v>
      </c>
      <c r="M77" s="66">
        <f t="shared" si="5"/>
        <v>0.2</v>
      </c>
      <c r="N77" s="66">
        <f t="shared" si="6"/>
        <v>155.0799999999999</v>
      </c>
      <c r="O77" s="51"/>
      <c r="P77" s="63" t="s">
        <v>238</v>
      </c>
      <c r="Q77" s="67"/>
      <c r="R77" s="50"/>
    </row>
    <row r="78" spans="1:18" ht="56.1" customHeight="1">
      <c r="A78" s="51">
        <f>A77+1</f>
        <v>176</v>
      </c>
      <c r="B78" s="63" t="s">
        <v>249</v>
      </c>
      <c r="C78" s="51" t="s">
        <v>79</v>
      </c>
      <c r="D78" s="64" t="str">
        <f t="array" ref="D78">IF(ISERROR(VLOOKUP(C78,District2,2,FALSE)),"",VLOOKUP(C78,District2,2,FALSE))</f>
        <v>NFCA</v>
      </c>
      <c r="E78" s="63" t="s">
        <v>250</v>
      </c>
      <c r="F78" s="65">
        <v>46192</v>
      </c>
      <c r="G78" s="63" t="s">
        <v>251</v>
      </c>
      <c r="H78" s="51"/>
      <c r="I78" s="51"/>
      <c r="J78" s="51"/>
      <c r="K78" s="66">
        <f t="shared" si="11"/>
        <v>152.0799999999999</v>
      </c>
      <c r="L78" s="66">
        <f t="shared" si="12"/>
        <v>2.8000000000000003</v>
      </c>
      <c r="M78" s="66">
        <f t="shared" si="5"/>
        <v>0.2</v>
      </c>
      <c r="N78" s="66">
        <f t="shared" si="6"/>
        <v>155.0799999999999</v>
      </c>
      <c r="O78" s="51"/>
      <c r="P78" s="63" t="s">
        <v>238</v>
      </c>
      <c r="Q78" s="67"/>
      <c r="R78" s="50"/>
    </row>
    <row r="79" spans="1:18" ht="56.1" customHeight="1">
      <c r="A79" s="51">
        <f t="shared" si="13"/>
        <v>177</v>
      </c>
      <c r="B79" s="63" t="s">
        <v>7</v>
      </c>
      <c r="C79" s="51" t="s">
        <v>252</v>
      </c>
      <c r="D79" s="64" t="str">
        <f t="array" ref="D79">IF(ISERROR(VLOOKUP(C79,District2,2,FALSE)),"",VLOOKUP(C79,District2,2,FALSE))</f>
        <v>MEDICAL</v>
      </c>
      <c r="E79" s="63"/>
      <c r="F79" s="65"/>
      <c r="G79" s="63"/>
      <c r="H79" s="51"/>
      <c r="I79" s="51"/>
      <c r="J79" s="51"/>
      <c r="K79" s="66">
        <f t="shared" si="11"/>
        <v>152.0799999999999</v>
      </c>
      <c r="L79" s="66">
        <f t="shared" si="12"/>
        <v>2.8000000000000003</v>
      </c>
      <c r="M79" s="66">
        <f t="shared" ref="M79:M142" si="14">SUM(J79)+M78</f>
        <v>0.2</v>
      </c>
      <c r="N79" s="66">
        <f t="shared" ref="N79:N142" si="15">SUM(K79+L79+M79)</f>
        <v>155.0799999999999</v>
      </c>
      <c r="O79" s="51"/>
      <c r="P79" s="63" t="s">
        <v>238</v>
      </c>
      <c r="Q79" s="67"/>
      <c r="R79" s="50"/>
    </row>
    <row r="80" spans="1:18" ht="56.1" customHeight="1">
      <c r="A80" s="51">
        <f>A79+1</f>
        <v>178</v>
      </c>
      <c r="B80" s="63" t="s">
        <v>253</v>
      </c>
      <c r="C80" s="51" t="s">
        <v>240</v>
      </c>
      <c r="D80" s="64" t="str">
        <f t="array" ref="D80">IF(ISERROR(VLOOKUP(C80,District2,2,FALSE)),"",VLOOKUP(C80,District2,2,FALSE))</f>
        <v>FWS</v>
      </c>
      <c r="E80" s="63" t="s">
        <v>254</v>
      </c>
      <c r="F80" s="65">
        <v>46192</v>
      </c>
      <c r="G80" s="63" t="s">
        <v>255</v>
      </c>
      <c r="H80" s="51"/>
      <c r="I80" s="51">
        <v>0.1</v>
      </c>
      <c r="J80" s="51"/>
      <c r="K80" s="66">
        <f t="shared" si="11"/>
        <v>152.0799999999999</v>
      </c>
      <c r="L80" s="66">
        <f t="shared" si="12"/>
        <v>2.9000000000000004</v>
      </c>
      <c r="M80" s="66">
        <f t="shared" si="14"/>
        <v>0.2</v>
      </c>
      <c r="N80" s="66">
        <f t="shared" si="15"/>
        <v>155.17999999999989</v>
      </c>
      <c r="O80" s="51"/>
      <c r="P80" s="63" t="s">
        <v>238</v>
      </c>
      <c r="Q80" s="67"/>
      <c r="R80" s="50"/>
    </row>
    <row r="81" spans="1:18" ht="56.1" customHeight="1">
      <c r="A81" s="51">
        <f t="shared" si="13"/>
        <v>179</v>
      </c>
      <c r="B81" s="63" t="s">
        <v>256</v>
      </c>
      <c r="C81" s="51" t="s">
        <v>38</v>
      </c>
      <c r="D81" s="64" t="str">
        <f t="array" ref="D81">IF(ISERROR(VLOOKUP(C81,District2,2,FALSE)),"",VLOOKUP(C81,District2,2,FALSE))</f>
        <v>ODF</v>
      </c>
      <c r="E81" s="63" t="s">
        <v>257</v>
      </c>
      <c r="F81" s="65">
        <v>46192</v>
      </c>
      <c r="G81" s="63" t="s">
        <v>258</v>
      </c>
      <c r="H81" s="51"/>
      <c r="I81" s="51">
        <v>0.1</v>
      </c>
      <c r="J81" s="51"/>
      <c r="K81" s="66">
        <f t="shared" si="11"/>
        <v>152.0799999999999</v>
      </c>
      <c r="L81" s="66">
        <f t="shared" si="12"/>
        <v>3.0000000000000004</v>
      </c>
      <c r="M81" s="66">
        <f t="shared" si="14"/>
        <v>0.2</v>
      </c>
      <c r="N81" s="66">
        <f t="shared" si="15"/>
        <v>155.27999999999989</v>
      </c>
      <c r="O81" s="51"/>
      <c r="P81" s="63" t="s">
        <v>238</v>
      </c>
      <c r="Q81" s="67"/>
      <c r="R81" s="50"/>
    </row>
    <row r="82" spans="1:18" ht="56.1" customHeight="1">
      <c r="A82" s="51">
        <f t="shared" si="13"/>
        <v>180</v>
      </c>
      <c r="B82" s="63" t="s">
        <v>259</v>
      </c>
      <c r="C82" s="51" t="s">
        <v>6</v>
      </c>
      <c r="D82" s="64" t="str">
        <f t="array" ref="D82">IF(ISERROR(VLOOKUP(C82,District2,2,FALSE)),"",VLOOKUP(C82,District2,2,FALSE))</f>
        <v>FA</v>
      </c>
      <c r="E82" s="44" t="s">
        <v>260</v>
      </c>
      <c r="F82" s="65">
        <v>46192</v>
      </c>
      <c r="G82" s="63"/>
      <c r="H82" s="51"/>
      <c r="I82" s="51"/>
      <c r="J82" s="51"/>
      <c r="K82" s="66">
        <f t="shared" si="11"/>
        <v>152.0799999999999</v>
      </c>
      <c r="L82" s="66">
        <f t="shared" si="12"/>
        <v>3.0000000000000004</v>
      </c>
      <c r="M82" s="66">
        <f t="shared" si="14"/>
        <v>0.2</v>
      </c>
      <c r="N82" s="66">
        <f t="shared" si="15"/>
        <v>155.27999999999989</v>
      </c>
      <c r="O82" s="51"/>
      <c r="P82" s="63" t="s">
        <v>238</v>
      </c>
      <c r="Q82" s="67"/>
      <c r="R82" s="50"/>
    </row>
    <row r="83" spans="1:18" ht="56.1" customHeight="1">
      <c r="A83" s="51">
        <f t="shared" si="13"/>
        <v>181</v>
      </c>
      <c r="B83" s="63" t="s">
        <v>261</v>
      </c>
      <c r="C83" s="51" t="s">
        <v>262</v>
      </c>
      <c r="D83" s="64" t="str">
        <f t="array" ref="D83">IF(ISERROR(VLOOKUP(C83,District2,2,FALSE)),"",VLOOKUP(C83,District2,2,FALSE))</f>
        <v>BLM</v>
      </c>
      <c r="E83" s="63" t="s">
        <v>263</v>
      </c>
      <c r="F83" s="65">
        <v>46192</v>
      </c>
      <c r="G83" s="63" t="s">
        <v>264</v>
      </c>
      <c r="H83" s="51"/>
      <c r="I83" s="51">
        <v>0.1</v>
      </c>
      <c r="J83" s="51"/>
      <c r="K83" s="66">
        <f t="shared" si="11"/>
        <v>152.0799999999999</v>
      </c>
      <c r="L83" s="66">
        <f t="shared" si="12"/>
        <v>3.1000000000000005</v>
      </c>
      <c r="M83" s="66">
        <f t="shared" si="14"/>
        <v>0.2</v>
      </c>
      <c r="N83" s="66">
        <f t="shared" si="15"/>
        <v>155.37999999999988</v>
      </c>
      <c r="O83" s="51"/>
      <c r="P83" s="63" t="s">
        <v>238</v>
      </c>
      <c r="Q83" s="67"/>
      <c r="R83" s="50"/>
    </row>
    <row r="84" spans="1:18" ht="56.1" customHeight="1">
      <c r="A84" s="51">
        <f t="shared" si="13"/>
        <v>182</v>
      </c>
      <c r="B84" s="63" t="s">
        <v>265</v>
      </c>
      <c r="C84" s="51" t="s">
        <v>6</v>
      </c>
      <c r="D84" s="64" t="str">
        <f t="array" ref="D84">IF(ISERROR(VLOOKUP(C84,District2,2,FALSE)),"",VLOOKUP(C84,District2,2,FALSE))</f>
        <v>FA</v>
      </c>
      <c r="E84" s="63" t="s">
        <v>266</v>
      </c>
      <c r="F84" s="65">
        <v>46193</v>
      </c>
      <c r="G84" s="63"/>
      <c r="H84" s="51"/>
      <c r="I84" s="51"/>
      <c r="J84" s="51"/>
      <c r="K84" s="66">
        <f t="shared" si="11"/>
        <v>152.0799999999999</v>
      </c>
      <c r="L84" s="66">
        <f t="shared" si="12"/>
        <v>3.1000000000000005</v>
      </c>
      <c r="M84" s="66">
        <f t="shared" si="14"/>
        <v>0.2</v>
      </c>
      <c r="N84" s="66">
        <f t="shared" si="15"/>
        <v>155.37999999999988</v>
      </c>
      <c r="O84" s="51"/>
      <c r="P84" s="63" t="s">
        <v>238</v>
      </c>
      <c r="Q84" s="67"/>
      <c r="R84" s="50"/>
    </row>
    <row r="85" spans="1:18" ht="56.1" customHeight="1">
      <c r="A85" s="51">
        <f t="shared" si="13"/>
        <v>183</v>
      </c>
      <c r="B85" s="63" t="s">
        <v>267</v>
      </c>
      <c r="C85" s="51" t="s">
        <v>6</v>
      </c>
      <c r="D85" s="64" t="str">
        <f t="array" ref="D85">IF(ISERROR(VLOOKUP(C85,District2,2,FALSE)),"",VLOOKUP(C85,District2,2,FALSE))</f>
        <v>FA</v>
      </c>
      <c r="E85" s="63" t="s">
        <v>268</v>
      </c>
      <c r="F85" s="65">
        <v>46193</v>
      </c>
      <c r="G85" s="63"/>
      <c r="H85" s="51"/>
      <c r="I85" s="51"/>
      <c r="J85" s="51"/>
      <c r="K85" s="66">
        <f t="shared" si="11"/>
        <v>152.0799999999999</v>
      </c>
      <c r="L85" s="66">
        <f t="shared" si="12"/>
        <v>3.1000000000000005</v>
      </c>
      <c r="M85" s="66">
        <f t="shared" si="14"/>
        <v>0.2</v>
      </c>
      <c r="N85" s="66">
        <f t="shared" si="15"/>
        <v>155.37999999999988</v>
      </c>
      <c r="O85" s="51"/>
      <c r="P85" s="63"/>
      <c r="Q85" s="67"/>
      <c r="R85" s="50"/>
    </row>
    <row r="86" spans="1:18" ht="56.1" customHeight="1">
      <c r="A86" s="51">
        <f t="shared" si="13"/>
        <v>184</v>
      </c>
      <c r="B86" s="63" t="s">
        <v>269</v>
      </c>
      <c r="C86" s="51" t="s">
        <v>38</v>
      </c>
      <c r="D86" s="64" t="str">
        <f t="array" ref="D86">IF(ISERROR(VLOOKUP(C86,District2,2,FALSE)),"",VLOOKUP(C86,District2,2,FALSE))</f>
        <v>ODF</v>
      </c>
      <c r="E86" s="63" t="s">
        <v>270</v>
      </c>
      <c r="F86" s="65">
        <v>46193</v>
      </c>
      <c r="G86" s="63"/>
      <c r="H86" s="51">
        <v>0.1</v>
      </c>
      <c r="I86" s="51"/>
      <c r="J86" s="51"/>
      <c r="K86" s="66">
        <f t="shared" si="11"/>
        <v>152.17999999999989</v>
      </c>
      <c r="L86" s="66">
        <f t="shared" si="12"/>
        <v>3.1000000000000005</v>
      </c>
      <c r="M86" s="66">
        <f t="shared" si="14"/>
        <v>0.2</v>
      </c>
      <c r="N86" s="66">
        <f t="shared" si="15"/>
        <v>155.47999999999988</v>
      </c>
      <c r="O86" s="51"/>
      <c r="P86" s="63"/>
      <c r="Q86" s="67"/>
      <c r="R86" s="50"/>
    </row>
    <row r="87" spans="1:18" ht="56.1" customHeight="1">
      <c r="A87" s="51">
        <f t="shared" si="13"/>
        <v>185</v>
      </c>
      <c r="B87" s="63" t="s">
        <v>271</v>
      </c>
      <c r="C87" s="51" t="s">
        <v>38</v>
      </c>
      <c r="D87" s="64" t="str">
        <f t="array" ref="D87">IF(ISERROR(VLOOKUP(C87,District2,2,FALSE)),"",VLOOKUP(C87,District2,2,FALSE))</f>
        <v>ODF</v>
      </c>
      <c r="E87" s="63" t="s">
        <v>272</v>
      </c>
      <c r="F87" s="65">
        <v>46194</v>
      </c>
      <c r="G87" s="63" t="s">
        <v>273</v>
      </c>
      <c r="H87" s="51">
        <v>0.16</v>
      </c>
      <c r="I87" s="51"/>
      <c r="J87" s="51"/>
      <c r="K87" s="66">
        <f t="shared" si="11"/>
        <v>152.33999999999989</v>
      </c>
      <c r="L87" s="66">
        <f t="shared" si="12"/>
        <v>3.1000000000000005</v>
      </c>
      <c r="M87" s="66">
        <f t="shared" si="14"/>
        <v>0.2</v>
      </c>
      <c r="N87" s="66">
        <f t="shared" si="15"/>
        <v>155.63999999999987</v>
      </c>
      <c r="O87" s="51"/>
      <c r="P87" s="63"/>
      <c r="Q87" s="67"/>
      <c r="R87" s="50"/>
    </row>
    <row r="88" spans="1:18" ht="56.1" customHeight="1">
      <c r="A88" s="51">
        <f t="shared" si="13"/>
        <v>186</v>
      </c>
      <c r="B88" s="63" t="s">
        <v>274</v>
      </c>
      <c r="C88" s="51"/>
      <c r="D88" s="64" t="str">
        <f t="array" ref="D88">IF(ISERROR(VLOOKUP(C88,District2,2,FALSE)),"",VLOOKUP(C88,District2,2,FALSE))</f>
        <v/>
      </c>
      <c r="E88" s="63"/>
      <c r="F88" s="65"/>
      <c r="G88" s="63"/>
      <c r="H88" s="51"/>
      <c r="I88" s="51"/>
      <c r="J88" s="51"/>
      <c r="K88" s="66">
        <f t="shared" si="11"/>
        <v>152.33999999999989</v>
      </c>
      <c r="L88" s="66">
        <f t="shared" si="12"/>
        <v>3.1000000000000005</v>
      </c>
      <c r="M88" s="66">
        <f t="shared" si="14"/>
        <v>0.2</v>
      </c>
      <c r="N88" s="66">
        <f t="shared" si="15"/>
        <v>155.63999999999987</v>
      </c>
      <c r="O88" s="51"/>
      <c r="P88" s="63"/>
      <c r="Q88" s="67"/>
      <c r="R88" s="50"/>
    </row>
    <row r="89" spans="1:18" ht="56.1" customHeight="1">
      <c r="A89" s="51">
        <f t="shared" si="13"/>
        <v>187</v>
      </c>
      <c r="B89" s="63" t="s">
        <v>275</v>
      </c>
      <c r="C89" s="51" t="s">
        <v>262</v>
      </c>
      <c r="D89" s="64" t="str">
        <f t="array" ref="D89">IF(ISERROR(VLOOKUP(C89,District2,2,FALSE)),"",VLOOKUP(C89,District2,2,FALSE))</f>
        <v>BLM</v>
      </c>
      <c r="E89" s="63" t="s">
        <v>276</v>
      </c>
      <c r="F89" s="65">
        <v>46195</v>
      </c>
      <c r="G89" s="63" t="s">
        <v>277</v>
      </c>
      <c r="H89" s="51"/>
      <c r="I89" s="51">
        <v>15</v>
      </c>
      <c r="J89" s="51"/>
      <c r="K89" s="66">
        <f t="shared" si="11"/>
        <v>152.33999999999989</v>
      </c>
      <c r="L89" s="66">
        <f t="shared" si="12"/>
        <v>18.100000000000001</v>
      </c>
      <c r="M89" s="66">
        <f t="shared" si="14"/>
        <v>0.2</v>
      </c>
      <c r="N89" s="66">
        <f t="shared" si="15"/>
        <v>170.63999999999987</v>
      </c>
      <c r="O89" s="51"/>
      <c r="P89" s="63"/>
      <c r="Q89" s="67"/>
      <c r="R89" s="50"/>
    </row>
    <row r="90" spans="1:18" ht="56.1" customHeight="1">
      <c r="A90" s="51">
        <f t="shared" si="13"/>
        <v>188</v>
      </c>
      <c r="B90" s="63" t="s">
        <v>278</v>
      </c>
      <c r="C90" s="51" t="s">
        <v>112</v>
      </c>
      <c r="D90" s="64" t="str">
        <f t="array" ref="D90">IF(ISERROR(VLOOKUP(C90,District2,2,FALSE)),"",VLOOKUP(C90,District2,2,FALSE))</f>
        <v>FS</v>
      </c>
      <c r="E90" s="63" t="s">
        <v>279</v>
      </c>
      <c r="F90" s="65">
        <v>46195</v>
      </c>
      <c r="G90" s="63" t="s">
        <v>280</v>
      </c>
      <c r="H90" s="51"/>
      <c r="I90" s="51">
        <v>1</v>
      </c>
      <c r="J90" s="51"/>
      <c r="K90" s="66">
        <f t="shared" si="11"/>
        <v>152.33999999999989</v>
      </c>
      <c r="L90" s="66">
        <f t="shared" si="12"/>
        <v>19.100000000000001</v>
      </c>
      <c r="M90" s="66">
        <f t="shared" si="14"/>
        <v>0.2</v>
      </c>
      <c r="N90" s="66">
        <f t="shared" si="15"/>
        <v>171.63999999999987</v>
      </c>
      <c r="O90" s="51"/>
      <c r="P90" s="63"/>
      <c r="Q90" s="67"/>
      <c r="R90" s="50"/>
    </row>
    <row r="91" spans="1:18" ht="56.1" customHeight="1">
      <c r="A91" s="51">
        <f t="shared" si="13"/>
        <v>189</v>
      </c>
      <c r="B91" s="63" t="s">
        <v>281</v>
      </c>
      <c r="C91" s="51" t="s">
        <v>79</v>
      </c>
      <c r="D91" s="64" t="str">
        <f t="array" ref="D91">IF(ISERROR(VLOOKUP(C91,District2,2,FALSE)),"",VLOOKUP(C91,District2,2,FALSE))</f>
        <v>NFCA</v>
      </c>
      <c r="E91" s="63" t="s">
        <v>282</v>
      </c>
      <c r="F91" s="65">
        <v>46195</v>
      </c>
      <c r="G91" s="63" t="s">
        <v>283</v>
      </c>
      <c r="H91" s="51"/>
      <c r="I91" s="51"/>
      <c r="J91" s="51"/>
      <c r="K91" s="66">
        <f t="shared" si="11"/>
        <v>152.33999999999989</v>
      </c>
      <c r="L91" s="66">
        <f t="shared" si="12"/>
        <v>19.100000000000001</v>
      </c>
      <c r="M91" s="66">
        <f t="shared" si="14"/>
        <v>0.2</v>
      </c>
      <c r="N91" s="66">
        <f t="shared" si="15"/>
        <v>171.63999999999987</v>
      </c>
      <c r="O91" s="51"/>
      <c r="P91" s="63"/>
      <c r="Q91" s="67"/>
      <c r="R91" s="50"/>
    </row>
    <row r="92" spans="1:18" ht="56.1" customHeight="1">
      <c r="A92" s="51">
        <f t="shared" si="13"/>
        <v>190</v>
      </c>
      <c r="B92" s="63" t="s">
        <v>284</v>
      </c>
      <c r="C92" s="51" t="s">
        <v>79</v>
      </c>
      <c r="D92" s="64" t="str">
        <f t="array" ref="D92">IF(ISERROR(VLOOKUP(C92,District2,2,FALSE)),"",VLOOKUP(C92,District2,2,FALSE))</f>
        <v>NFCA</v>
      </c>
      <c r="E92" s="63" t="s">
        <v>285</v>
      </c>
      <c r="F92" s="65">
        <v>46195</v>
      </c>
      <c r="G92" s="63" t="s">
        <v>286</v>
      </c>
      <c r="H92" s="51"/>
      <c r="I92" s="51"/>
      <c r="J92" s="51"/>
      <c r="K92" s="66">
        <f t="shared" si="11"/>
        <v>152.33999999999989</v>
      </c>
      <c r="L92" s="66">
        <f t="shared" si="12"/>
        <v>19.100000000000001</v>
      </c>
      <c r="M92" s="66">
        <f t="shared" si="14"/>
        <v>0.2</v>
      </c>
      <c r="N92" s="66">
        <f t="shared" si="15"/>
        <v>171.63999999999987</v>
      </c>
      <c r="O92" s="51"/>
      <c r="P92" s="63"/>
      <c r="Q92" s="67"/>
      <c r="R92" s="50"/>
    </row>
    <row r="93" spans="1:18" ht="56.1" customHeight="1">
      <c r="A93" s="51">
        <f t="shared" si="13"/>
        <v>191</v>
      </c>
      <c r="B93" s="63" t="s">
        <v>287</v>
      </c>
      <c r="C93" s="51" t="s">
        <v>142</v>
      </c>
      <c r="D93" s="64" t="str">
        <f t="array" ref="D93">IF(ISERROR(VLOOKUP(C93,District2,2,FALSE)),"",VLOOKUP(C93,District2,2,FALSE))</f>
        <v>BLM</v>
      </c>
      <c r="E93" s="63"/>
      <c r="F93" s="65"/>
      <c r="G93" s="69" t="s">
        <v>288</v>
      </c>
      <c r="H93" s="51"/>
      <c r="I93" s="51">
        <v>0.2</v>
      </c>
      <c r="J93" s="51"/>
      <c r="K93" s="66">
        <f t="shared" si="11"/>
        <v>152.33999999999989</v>
      </c>
      <c r="L93" s="66">
        <f t="shared" si="12"/>
        <v>19.3</v>
      </c>
      <c r="M93" s="66">
        <f t="shared" si="14"/>
        <v>0.2</v>
      </c>
      <c r="N93" s="66">
        <f t="shared" si="15"/>
        <v>171.83999999999989</v>
      </c>
      <c r="O93" s="51"/>
      <c r="P93" s="63"/>
      <c r="Q93" s="67"/>
      <c r="R93" s="50"/>
    </row>
    <row r="94" spans="1:18" ht="56.1" customHeight="1">
      <c r="A94" s="51">
        <f t="shared" si="13"/>
        <v>192</v>
      </c>
      <c r="B94" s="63" t="s">
        <v>289</v>
      </c>
      <c r="C94" s="51" t="s">
        <v>6</v>
      </c>
      <c r="D94" s="64" t="str">
        <f t="array" ref="D94">IF(ISERROR(VLOOKUP(C94,District2,2,FALSE)),"",VLOOKUP(C94,District2,2,FALSE))</f>
        <v>FA</v>
      </c>
      <c r="E94" s="63" t="s">
        <v>290</v>
      </c>
      <c r="F94" s="65">
        <v>46197</v>
      </c>
      <c r="G94" s="63"/>
      <c r="H94" s="51"/>
      <c r="I94" s="51"/>
      <c r="J94" s="51"/>
      <c r="K94" s="66">
        <f t="shared" si="11"/>
        <v>152.33999999999989</v>
      </c>
      <c r="L94" s="66">
        <f t="shared" si="12"/>
        <v>19.3</v>
      </c>
      <c r="M94" s="66">
        <f t="shared" si="14"/>
        <v>0.2</v>
      </c>
      <c r="N94" s="66">
        <f t="shared" si="15"/>
        <v>171.83999999999989</v>
      </c>
      <c r="O94" s="51" t="s">
        <v>118</v>
      </c>
      <c r="P94" s="63" t="s">
        <v>119</v>
      </c>
      <c r="Q94" s="67"/>
      <c r="R94" s="50"/>
    </row>
    <row r="95" spans="1:18" ht="56.1" customHeight="1">
      <c r="A95" s="51">
        <f t="shared" si="13"/>
        <v>193</v>
      </c>
      <c r="B95" s="63" t="s">
        <v>291</v>
      </c>
      <c r="C95" s="51" t="s">
        <v>98</v>
      </c>
      <c r="D95" s="64" t="str">
        <f t="array" ref="D95">IF(ISERROR(VLOOKUP(C95,District2,2,FALSE)),"",VLOOKUP(C95,District2,2,FALSE))</f>
        <v>Mutual Aid</v>
      </c>
      <c r="E95" s="63" t="s">
        <v>292</v>
      </c>
      <c r="F95" s="65">
        <v>46197</v>
      </c>
      <c r="G95" s="69" t="s">
        <v>293</v>
      </c>
      <c r="H95" s="51"/>
      <c r="I95" s="51"/>
      <c r="J95" s="51"/>
      <c r="K95" s="66">
        <f t="shared" si="11"/>
        <v>152.33999999999989</v>
      </c>
      <c r="L95" s="66">
        <f t="shared" si="12"/>
        <v>19.3</v>
      </c>
      <c r="M95" s="66">
        <f t="shared" si="14"/>
        <v>0.2</v>
      </c>
      <c r="N95" s="66">
        <f t="shared" si="15"/>
        <v>171.83999999999989</v>
      </c>
      <c r="O95" s="51" t="s">
        <v>118</v>
      </c>
      <c r="P95" s="63" t="s">
        <v>119</v>
      </c>
      <c r="Q95" s="67"/>
      <c r="R95" s="50"/>
    </row>
    <row r="96" spans="1:18" ht="56.1" customHeight="1">
      <c r="A96" s="51">
        <f t="shared" si="13"/>
        <v>194</v>
      </c>
      <c r="B96" s="63" t="s">
        <v>294</v>
      </c>
      <c r="C96" s="51" t="s">
        <v>6</v>
      </c>
      <c r="D96" s="64" t="str">
        <f t="array" ref="D96">IF(ISERROR(VLOOKUP(C96,District2,2,FALSE)),"",VLOOKUP(C96,District2,2,FALSE))</f>
        <v>FA</v>
      </c>
      <c r="E96" s="63" t="s">
        <v>295</v>
      </c>
      <c r="F96" s="65">
        <v>46198</v>
      </c>
      <c r="G96" s="63" t="s">
        <v>296</v>
      </c>
      <c r="H96" s="51"/>
      <c r="I96" s="51"/>
      <c r="J96" s="51"/>
      <c r="K96" s="66">
        <f t="shared" si="11"/>
        <v>152.33999999999989</v>
      </c>
      <c r="L96" s="66">
        <f t="shared" si="12"/>
        <v>19.3</v>
      </c>
      <c r="M96" s="66">
        <f t="shared" si="14"/>
        <v>0.2</v>
      </c>
      <c r="N96" s="66">
        <f t="shared" si="15"/>
        <v>171.83999999999989</v>
      </c>
      <c r="O96" s="51" t="s">
        <v>201</v>
      </c>
      <c r="P96" s="63" t="s">
        <v>119</v>
      </c>
      <c r="Q96" s="67" t="s">
        <v>101</v>
      </c>
      <c r="R96" s="50"/>
    </row>
    <row r="97" spans="1:18" ht="56.1" customHeight="1">
      <c r="A97" s="51">
        <f t="shared" si="13"/>
        <v>195</v>
      </c>
      <c r="B97" s="63" t="s">
        <v>297</v>
      </c>
      <c r="C97" s="51" t="s">
        <v>38</v>
      </c>
      <c r="D97" s="64" t="str">
        <f t="array" ref="D97">IF(ISERROR(VLOOKUP(C97,District2,2,FALSE)),"",VLOOKUP(C97,District2,2,FALSE))</f>
        <v>ODF</v>
      </c>
      <c r="E97" s="63" t="s">
        <v>298</v>
      </c>
      <c r="F97" s="65">
        <v>46199</v>
      </c>
      <c r="G97" s="63" t="s">
        <v>299</v>
      </c>
      <c r="H97" s="51"/>
      <c r="I97" s="51"/>
      <c r="J97" s="51">
        <v>0.1</v>
      </c>
      <c r="K97" s="66">
        <f t="shared" si="11"/>
        <v>152.33999999999989</v>
      </c>
      <c r="L97" s="66">
        <f t="shared" si="12"/>
        <v>19.3</v>
      </c>
      <c r="M97" s="66">
        <f t="shared" si="14"/>
        <v>0.30000000000000004</v>
      </c>
      <c r="N97" s="66">
        <f t="shared" si="15"/>
        <v>171.93999999999991</v>
      </c>
      <c r="O97" s="51" t="s">
        <v>201</v>
      </c>
      <c r="P97" s="63" t="s">
        <v>119</v>
      </c>
      <c r="Q97" s="67"/>
      <c r="R97" s="50"/>
    </row>
    <row r="98" spans="1:18" ht="56.1" customHeight="1">
      <c r="A98" s="51">
        <f t="shared" si="13"/>
        <v>196</v>
      </c>
      <c r="B98" s="63" t="s">
        <v>300</v>
      </c>
      <c r="C98" s="51"/>
      <c r="D98" s="64" t="str">
        <f t="array" ref="D98">IF(ISERROR(VLOOKUP(C98,District2,2,FALSE)),"",VLOOKUP(C98,District2,2,FALSE))</f>
        <v/>
      </c>
      <c r="E98" s="63"/>
      <c r="F98" s="65"/>
      <c r="G98" s="63"/>
      <c r="H98" s="51"/>
      <c r="I98" s="51"/>
      <c r="J98" s="51"/>
      <c r="K98" s="66">
        <f t="shared" ref="K98:K129" si="16">SUM(H98)+K97</f>
        <v>152.33999999999989</v>
      </c>
      <c r="L98" s="66">
        <f t="shared" ref="L98:L129" si="17">SUM(I98)+L97</f>
        <v>19.3</v>
      </c>
      <c r="M98" s="66">
        <f t="shared" si="14"/>
        <v>0.30000000000000004</v>
      </c>
      <c r="N98" s="66">
        <f t="shared" si="15"/>
        <v>171.93999999999991</v>
      </c>
      <c r="O98" s="51"/>
      <c r="P98" s="63"/>
      <c r="Q98" s="67"/>
      <c r="R98" s="50"/>
    </row>
    <row r="99" spans="1:18" ht="56.1" customHeight="1">
      <c r="A99" s="51">
        <f t="shared" si="13"/>
        <v>197</v>
      </c>
      <c r="B99" s="63" t="s">
        <v>301</v>
      </c>
      <c r="C99" s="51" t="s">
        <v>142</v>
      </c>
      <c r="D99" s="64" t="str">
        <f t="array" ref="D99">IF(ISERROR(VLOOKUP(C99,District2,2,FALSE)),"",VLOOKUP(C99,District2,2,FALSE))</f>
        <v>BLM</v>
      </c>
      <c r="E99" s="63" t="s">
        <v>67</v>
      </c>
      <c r="F99" s="65">
        <v>46202</v>
      </c>
      <c r="G99" s="63" t="s">
        <v>302</v>
      </c>
      <c r="H99" s="51">
        <v>0.1</v>
      </c>
      <c r="I99" s="51"/>
      <c r="J99" s="51"/>
      <c r="K99" s="66">
        <f t="shared" si="16"/>
        <v>152.43999999999988</v>
      </c>
      <c r="L99" s="66">
        <f t="shared" si="17"/>
        <v>19.3</v>
      </c>
      <c r="M99" s="66">
        <f t="shared" si="14"/>
        <v>0.30000000000000004</v>
      </c>
      <c r="N99" s="66">
        <f t="shared" si="15"/>
        <v>172.03999999999991</v>
      </c>
      <c r="O99" s="51" t="s">
        <v>201</v>
      </c>
      <c r="P99" s="63" t="s">
        <v>119</v>
      </c>
      <c r="Q99" s="67"/>
      <c r="R99" s="50"/>
    </row>
    <row r="100" spans="1:18" ht="54.75" customHeight="1">
      <c r="A100" s="51">
        <f t="shared" si="13"/>
        <v>198</v>
      </c>
      <c r="B100" s="63" t="s">
        <v>303</v>
      </c>
      <c r="C100" s="51" t="s">
        <v>79</v>
      </c>
      <c r="D100" s="64" t="str">
        <f t="array" ref="D100">IF(ISERROR(VLOOKUP(C100,District2,2,FALSE)),"",VLOOKUP(C100,District2,2,FALSE))</f>
        <v>NFCA</v>
      </c>
      <c r="E100" s="63" t="s">
        <v>304</v>
      </c>
      <c r="F100" s="65">
        <v>46202</v>
      </c>
      <c r="G100" s="63" t="s">
        <v>305</v>
      </c>
      <c r="H100" s="51"/>
      <c r="I100" s="51"/>
      <c r="J100" s="51"/>
      <c r="K100" s="66">
        <f t="shared" si="16"/>
        <v>152.43999999999988</v>
      </c>
      <c r="L100" s="66">
        <f t="shared" si="17"/>
        <v>19.3</v>
      </c>
      <c r="M100" s="66">
        <f t="shared" si="14"/>
        <v>0.30000000000000004</v>
      </c>
      <c r="N100" s="66">
        <f t="shared" si="15"/>
        <v>172.03999999999991</v>
      </c>
      <c r="O100" s="51" t="s">
        <v>201</v>
      </c>
      <c r="P100" s="63" t="s">
        <v>119</v>
      </c>
      <c r="Q100" s="67"/>
      <c r="R100" s="50"/>
    </row>
    <row r="101" spans="1:18" ht="56.1" customHeight="1">
      <c r="A101" s="51">
        <f t="shared" si="13"/>
        <v>199</v>
      </c>
      <c r="B101" s="63" t="s">
        <v>306</v>
      </c>
      <c r="C101" s="51" t="s">
        <v>27</v>
      </c>
      <c r="D101" s="64" t="str">
        <f t="array" ref="D101">IF(ISERROR(VLOOKUP(C101,District2,2,FALSE)),"",VLOOKUP(C101,District2,2,FALSE))</f>
        <v>FS</v>
      </c>
      <c r="E101" s="63" t="s">
        <v>307</v>
      </c>
      <c r="F101" s="65">
        <v>46204</v>
      </c>
      <c r="G101" s="63" t="s">
        <v>308</v>
      </c>
      <c r="H101" s="51">
        <v>0.1</v>
      </c>
      <c r="I101" s="51"/>
      <c r="J101" s="51"/>
      <c r="K101" s="66">
        <f t="shared" si="16"/>
        <v>152.53999999999988</v>
      </c>
      <c r="L101" s="66">
        <f t="shared" si="17"/>
        <v>19.3</v>
      </c>
      <c r="M101" s="66">
        <f t="shared" si="14"/>
        <v>0.30000000000000004</v>
      </c>
      <c r="N101" s="66">
        <f t="shared" si="15"/>
        <v>172.1399999999999</v>
      </c>
      <c r="O101" s="51" t="s">
        <v>118</v>
      </c>
      <c r="P101" s="63" t="s">
        <v>119</v>
      </c>
      <c r="Q101" s="67"/>
      <c r="R101" s="50"/>
    </row>
    <row r="102" spans="1:18" ht="56.1" customHeight="1">
      <c r="A102" s="51">
        <f t="shared" si="13"/>
        <v>200</v>
      </c>
      <c r="B102" s="63" t="s">
        <v>309</v>
      </c>
      <c r="C102" s="51" t="s">
        <v>142</v>
      </c>
      <c r="D102" s="64" t="str">
        <f t="array" ref="D102">IF(ISERROR(VLOOKUP(C102,District2,2,FALSE)),"",VLOOKUP(C102,District2,2,FALSE))</f>
        <v>BLM</v>
      </c>
      <c r="E102" s="63" t="s">
        <v>310</v>
      </c>
      <c r="F102" s="65">
        <v>46204</v>
      </c>
      <c r="G102" s="63" t="s">
        <v>311</v>
      </c>
      <c r="H102" s="51"/>
      <c r="I102" s="51"/>
      <c r="J102" s="51">
        <v>0.1</v>
      </c>
      <c r="K102" s="66">
        <f t="shared" si="16"/>
        <v>152.53999999999988</v>
      </c>
      <c r="L102" s="66">
        <f t="shared" si="17"/>
        <v>19.3</v>
      </c>
      <c r="M102" s="66">
        <f t="shared" si="14"/>
        <v>0.4</v>
      </c>
      <c r="N102" s="66">
        <f t="shared" si="15"/>
        <v>172.2399999999999</v>
      </c>
      <c r="O102" s="51" t="s">
        <v>118</v>
      </c>
      <c r="P102" s="63" t="s">
        <v>119</v>
      </c>
      <c r="Q102" s="67"/>
      <c r="R102" s="50"/>
    </row>
    <row r="103" spans="1:18" ht="56.1" customHeight="1">
      <c r="A103" s="51">
        <f t="shared" si="13"/>
        <v>201</v>
      </c>
      <c r="B103" s="63" t="s">
        <v>312</v>
      </c>
      <c r="C103" s="51" t="s">
        <v>98</v>
      </c>
      <c r="D103" s="64" t="str">
        <f t="array" ref="D103">IF(ISERROR(VLOOKUP(C103,District2,2,FALSE)),"",VLOOKUP(C103,District2,2,FALSE))</f>
        <v>Mutual Aid</v>
      </c>
      <c r="E103" s="63" t="s">
        <v>313</v>
      </c>
      <c r="F103" s="65">
        <v>46207</v>
      </c>
      <c r="G103" s="63" t="s">
        <v>314</v>
      </c>
      <c r="H103" s="51"/>
      <c r="I103" s="51"/>
      <c r="J103" s="51"/>
      <c r="K103" s="66">
        <f t="shared" si="16"/>
        <v>152.53999999999988</v>
      </c>
      <c r="L103" s="66">
        <f t="shared" si="17"/>
        <v>19.3</v>
      </c>
      <c r="M103" s="66">
        <f t="shared" si="14"/>
        <v>0.4</v>
      </c>
      <c r="N103" s="66">
        <f t="shared" si="15"/>
        <v>172.2399999999999</v>
      </c>
      <c r="O103" s="51" t="s">
        <v>201</v>
      </c>
      <c r="P103" s="63" t="s">
        <v>119</v>
      </c>
      <c r="Q103" s="67"/>
      <c r="R103" s="50"/>
    </row>
    <row r="104" spans="1:18" ht="56.1" customHeight="1">
      <c r="A104" s="51">
        <f t="shared" si="13"/>
        <v>202</v>
      </c>
      <c r="B104" s="63" t="s">
        <v>315</v>
      </c>
      <c r="C104" s="51" t="s">
        <v>6</v>
      </c>
      <c r="D104" s="64" t="str">
        <f t="array" ref="D104">IF(ISERROR(VLOOKUP(C104,District2,2,FALSE)),"",VLOOKUP(C104,District2,2,FALSE))</f>
        <v>FA</v>
      </c>
      <c r="E104" s="63" t="s">
        <v>316</v>
      </c>
      <c r="F104" s="65">
        <v>46207</v>
      </c>
      <c r="G104" s="63" t="s">
        <v>317</v>
      </c>
      <c r="H104" s="51"/>
      <c r="I104" s="51"/>
      <c r="J104" s="51"/>
      <c r="K104" s="66">
        <f t="shared" si="16"/>
        <v>152.53999999999988</v>
      </c>
      <c r="L104" s="66">
        <f t="shared" si="17"/>
        <v>19.3</v>
      </c>
      <c r="M104" s="66">
        <f t="shared" si="14"/>
        <v>0.4</v>
      </c>
      <c r="N104" s="66">
        <f t="shared" si="15"/>
        <v>172.2399999999999</v>
      </c>
      <c r="O104" s="51" t="s">
        <v>118</v>
      </c>
      <c r="P104" s="63" t="s">
        <v>119</v>
      </c>
      <c r="Q104" s="67"/>
      <c r="R104" s="50"/>
    </row>
    <row r="105" spans="1:18" ht="56.1" customHeight="1">
      <c r="A105" s="51">
        <f t="shared" si="13"/>
        <v>203</v>
      </c>
      <c r="B105" s="63" t="s">
        <v>318</v>
      </c>
      <c r="C105" s="51" t="s">
        <v>132</v>
      </c>
      <c r="D105" s="64" t="str">
        <f t="array" ref="D105">IF(ISERROR(VLOOKUP(C105,District2,2,FALSE)),"",VLOOKUP(C105,District2,2,FALSE))</f>
        <v>BLM</v>
      </c>
      <c r="E105" s="63" t="s">
        <v>319</v>
      </c>
      <c r="F105" s="65">
        <v>46208</v>
      </c>
      <c r="G105" s="63" t="s">
        <v>320</v>
      </c>
      <c r="H105" s="51"/>
      <c r="I105" s="51"/>
      <c r="J105" s="51">
        <v>0.25</v>
      </c>
      <c r="K105" s="66">
        <f t="shared" si="16"/>
        <v>152.53999999999988</v>
      </c>
      <c r="L105" s="66">
        <f t="shared" si="17"/>
        <v>19.3</v>
      </c>
      <c r="M105" s="66">
        <f t="shared" si="14"/>
        <v>0.65</v>
      </c>
      <c r="N105" s="66">
        <f t="shared" si="15"/>
        <v>172.4899999999999</v>
      </c>
      <c r="O105" s="51"/>
      <c r="P105" s="63" t="s">
        <v>238</v>
      </c>
      <c r="Q105" s="67" t="s">
        <v>101</v>
      </c>
      <c r="R105" s="50"/>
    </row>
    <row r="106" spans="1:18" ht="56.1" customHeight="1">
      <c r="A106" s="51">
        <f t="shared" si="13"/>
        <v>204</v>
      </c>
      <c r="B106" s="63" t="s">
        <v>321</v>
      </c>
      <c r="C106" s="51" t="s">
        <v>98</v>
      </c>
      <c r="D106" s="64" t="str">
        <f t="array" ref="D106">IF(ISERROR(VLOOKUP(C106,District2,2,FALSE)),"",VLOOKUP(C106,District2,2,FALSE))</f>
        <v>Mutual Aid</v>
      </c>
      <c r="E106" s="63" t="s">
        <v>322</v>
      </c>
      <c r="F106" s="65">
        <v>46208</v>
      </c>
      <c r="G106" s="63" t="s">
        <v>212</v>
      </c>
      <c r="H106" s="51"/>
      <c r="I106" s="51"/>
      <c r="J106" s="51"/>
      <c r="K106" s="66">
        <f t="shared" si="16"/>
        <v>152.53999999999988</v>
      </c>
      <c r="L106" s="66">
        <f t="shared" si="17"/>
        <v>19.3</v>
      </c>
      <c r="M106" s="66">
        <f t="shared" si="14"/>
        <v>0.65</v>
      </c>
      <c r="N106" s="66">
        <f t="shared" si="15"/>
        <v>172.4899999999999</v>
      </c>
      <c r="O106" s="51"/>
      <c r="P106" s="63" t="s">
        <v>238</v>
      </c>
      <c r="Q106" s="67"/>
      <c r="R106" s="50"/>
    </row>
    <row r="107" spans="1:18" ht="56.1" customHeight="1">
      <c r="A107" s="51">
        <f t="shared" si="13"/>
        <v>205</v>
      </c>
      <c r="B107" s="63" t="s">
        <v>323</v>
      </c>
      <c r="C107" s="51" t="s">
        <v>63</v>
      </c>
      <c r="D107" s="64" t="str">
        <f t="array" ref="D107">IF(ISERROR(VLOOKUP(C107,District2,2,FALSE)),"",VLOOKUP(C107,District2,2,FALSE))</f>
        <v>BLM</v>
      </c>
      <c r="E107" s="63" t="s">
        <v>324</v>
      </c>
      <c r="F107" s="65">
        <v>46208</v>
      </c>
      <c r="G107" s="63" t="s">
        <v>325</v>
      </c>
      <c r="H107" s="51"/>
      <c r="I107" s="51">
        <v>0.1</v>
      </c>
      <c r="J107" s="51"/>
      <c r="K107" s="66">
        <f t="shared" si="16"/>
        <v>152.53999999999988</v>
      </c>
      <c r="L107" s="66">
        <f t="shared" si="17"/>
        <v>19.400000000000002</v>
      </c>
      <c r="M107" s="66">
        <f t="shared" si="14"/>
        <v>0.65</v>
      </c>
      <c r="N107" s="66">
        <f t="shared" si="15"/>
        <v>172.58999999999989</v>
      </c>
      <c r="O107" s="68"/>
      <c r="P107" s="63" t="s">
        <v>238</v>
      </c>
      <c r="Q107" s="67"/>
      <c r="R107" s="50"/>
    </row>
    <row r="108" spans="1:18" ht="56.1" customHeight="1">
      <c r="A108" s="51">
        <f t="shared" si="13"/>
        <v>206</v>
      </c>
      <c r="B108" s="63" t="s">
        <v>326</v>
      </c>
      <c r="C108" s="51" t="s">
        <v>6</v>
      </c>
      <c r="D108" s="64" t="str">
        <f t="array" ref="D108">IF(ISERROR(VLOOKUP(C108,District2,2,FALSE)),"",VLOOKUP(C108,District2,2,FALSE))</f>
        <v>FA</v>
      </c>
      <c r="E108" s="63" t="s">
        <v>327</v>
      </c>
      <c r="F108" s="65">
        <v>46208</v>
      </c>
      <c r="G108" s="63"/>
      <c r="H108" s="51"/>
      <c r="I108" s="51"/>
      <c r="J108" s="51"/>
      <c r="K108" s="66">
        <f t="shared" si="16"/>
        <v>152.53999999999988</v>
      </c>
      <c r="L108" s="66">
        <f t="shared" si="17"/>
        <v>19.400000000000002</v>
      </c>
      <c r="M108" s="66">
        <f t="shared" si="14"/>
        <v>0.65</v>
      </c>
      <c r="N108" s="66">
        <f t="shared" si="15"/>
        <v>172.58999999999989</v>
      </c>
      <c r="O108" s="51"/>
      <c r="P108" s="63" t="s">
        <v>238</v>
      </c>
      <c r="Q108" s="67"/>
      <c r="R108" s="50"/>
    </row>
    <row r="109" spans="1:18" ht="56.1" customHeight="1">
      <c r="A109" s="51">
        <f t="shared" si="13"/>
        <v>207</v>
      </c>
      <c r="B109" s="63" t="s">
        <v>328</v>
      </c>
      <c r="C109" s="51" t="s">
        <v>38</v>
      </c>
      <c r="D109" s="64" t="str">
        <f t="array" ref="D109">IF(ISERROR(VLOOKUP(C109,District2,2,FALSE)),"",VLOOKUP(C109,District2,2,FALSE))</f>
        <v>ODF</v>
      </c>
      <c r="E109" s="63" t="s">
        <v>329</v>
      </c>
      <c r="F109" s="65">
        <v>46208</v>
      </c>
      <c r="G109" s="63" t="s">
        <v>330</v>
      </c>
      <c r="H109" s="51">
        <v>0.1</v>
      </c>
      <c r="I109" s="51"/>
      <c r="J109" s="51"/>
      <c r="K109" s="66">
        <f t="shared" si="16"/>
        <v>152.63999999999987</v>
      </c>
      <c r="L109" s="66">
        <f t="shared" si="17"/>
        <v>19.400000000000002</v>
      </c>
      <c r="M109" s="66">
        <f t="shared" si="14"/>
        <v>0.65</v>
      </c>
      <c r="N109" s="66">
        <f t="shared" si="15"/>
        <v>172.68999999999988</v>
      </c>
      <c r="O109" s="51"/>
      <c r="P109" s="63" t="s">
        <v>238</v>
      </c>
      <c r="Q109" s="67"/>
      <c r="R109" s="50"/>
    </row>
    <row r="110" spans="1:18" ht="56.1" customHeight="1">
      <c r="A110" s="51">
        <f t="shared" si="13"/>
        <v>208</v>
      </c>
      <c r="B110" s="63" t="s">
        <v>331</v>
      </c>
      <c r="C110" s="51" t="s">
        <v>132</v>
      </c>
      <c r="D110" s="64" t="str">
        <f t="array" ref="D110">IF(ISERROR(VLOOKUP(C110,District2,2,FALSE)),"",VLOOKUP(C110,District2,2,FALSE))</f>
        <v>BLM</v>
      </c>
      <c r="E110" s="63" t="s">
        <v>159</v>
      </c>
      <c r="F110" s="65">
        <v>46208</v>
      </c>
      <c r="G110" s="63" t="s">
        <v>332</v>
      </c>
      <c r="H110" s="51"/>
      <c r="I110" s="51"/>
      <c r="J110" s="51">
        <v>0.25</v>
      </c>
      <c r="K110" s="66">
        <f t="shared" si="16"/>
        <v>152.63999999999987</v>
      </c>
      <c r="L110" s="66">
        <f t="shared" si="17"/>
        <v>19.400000000000002</v>
      </c>
      <c r="M110" s="66">
        <f t="shared" si="14"/>
        <v>0.9</v>
      </c>
      <c r="N110" s="66">
        <f t="shared" si="15"/>
        <v>172.93999999999988</v>
      </c>
      <c r="O110" s="51"/>
      <c r="P110" s="63" t="s">
        <v>238</v>
      </c>
      <c r="Q110" s="67"/>
      <c r="R110" s="50"/>
    </row>
    <row r="111" spans="1:18" ht="56.1" customHeight="1">
      <c r="A111" s="51">
        <f t="shared" si="13"/>
        <v>209</v>
      </c>
      <c r="B111" s="63" t="s">
        <v>333</v>
      </c>
      <c r="C111" s="51" t="s">
        <v>38</v>
      </c>
      <c r="D111" s="64" t="str">
        <f t="array" ref="D111">IF(ISERROR(VLOOKUP(C111,District2,2,FALSE)),"",VLOOKUP(C111,District2,2,FALSE))</f>
        <v>ODF</v>
      </c>
      <c r="E111" s="63" t="s">
        <v>334</v>
      </c>
      <c r="F111" s="65">
        <v>46209</v>
      </c>
      <c r="G111" s="63" t="s">
        <v>335</v>
      </c>
      <c r="H111" s="51"/>
      <c r="I111" s="51">
        <v>0.1</v>
      </c>
      <c r="J111" s="51"/>
      <c r="K111" s="66">
        <f t="shared" si="16"/>
        <v>152.63999999999987</v>
      </c>
      <c r="L111" s="66">
        <f t="shared" si="17"/>
        <v>19.500000000000004</v>
      </c>
      <c r="M111" s="66">
        <f t="shared" si="14"/>
        <v>0.9</v>
      </c>
      <c r="N111" s="66">
        <f t="shared" si="15"/>
        <v>173.03999999999988</v>
      </c>
      <c r="O111" s="51"/>
      <c r="P111" s="63" t="s">
        <v>238</v>
      </c>
      <c r="Q111" s="67"/>
      <c r="R111" s="50"/>
    </row>
    <row r="112" spans="1:18" ht="56.1" customHeight="1">
      <c r="A112" s="51">
        <f t="shared" si="13"/>
        <v>210</v>
      </c>
      <c r="B112" s="63" t="s">
        <v>336</v>
      </c>
      <c r="C112" s="51" t="s">
        <v>6</v>
      </c>
      <c r="D112" s="64" t="str">
        <f t="array" ref="D112">IF(ISERROR(VLOOKUP(C112,District2,2,FALSE)),"",VLOOKUP(C112,District2,2,FALSE))</f>
        <v>FA</v>
      </c>
      <c r="E112" s="63" t="s">
        <v>337</v>
      </c>
      <c r="F112" s="65">
        <v>46209</v>
      </c>
      <c r="G112" s="63"/>
      <c r="H112" s="51"/>
      <c r="I112" s="51"/>
      <c r="J112" s="51"/>
      <c r="K112" s="66">
        <f t="shared" si="16"/>
        <v>152.63999999999987</v>
      </c>
      <c r="L112" s="66">
        <f t="shared" si="17"/>
        <v>19.500000000000004</v>
      </c>
      <c r="M112" s="66">
        <f t="shared" si="14"/>
        <v>0.9</v>
      </c>
      <c r="N112" s="66">
        <f t="shared" si="15"/>
        <v>173.03999999999988</v>
      </c>
      <c r="O112" s="51"/>
      <c r="P112" s="63" t="s">
        <v>238</v>
      </c>
      <c r="Q112" s="67"/>
      <c r="R112" s="50"/>
    </row>
    <row r="113" spans="1:18" ht="56.1" customHeight="1">
      <c r="A113" s="51">
        <f t="shared" si="13"/>
        <v>211</v>
      </c>
      <c r="B113" s="63" t="s">
        <v>338</v>
      </c>
      <c r="C113" s="51" t="s">
        <v>27</v>
      </c>
      <c r="D113" s="64" t="str">
        <f t="array" ref="D113">IF(ISERROR(VLOOKUP(C113,District2,2,FALSE)),"",VLOOKUP(C113,District2,2,FALSE))</f>
        <v>FS</v>
      </c>
      <c r="E113" s="63" t="s">
        <v>339</v>
      </c>
      <c r="F113" s="65">
        <v>46209</v>
      </c>
      <c r="G113" s="63" t="s">
        <v>340</v>
      </c>
      <c r="H113" s="51"/>
      <c r="I113" s="51">
        <v>0.1</v>
      </c>
      <c r="J113" s="51"/>
      <c r="K113" s="66">
        <f t="shared" si="16"/>
        <v>152.63999999999987</v>
      </c>
      <c r="L113" s="66">
        <f t="shared" si="17"/>
        <v>19.600000000000005</v>
      </c>
      <c r="M113" s="66">
        <f t="shared" si="14"/>
        <v>0.9</v>
      </c>
      <c r="N113" s="66">
        <f t="shared" si="15"/>
        <v>173.13999999999987</v>
      </c>
      <c r="O113" s="51"/>
      <c r="P113" s="63" t="s">
        <v>238</v>
      </c>
      <c r="Q113" s="67"/>
      <c r="R113" s="50"/>
    </row>
    <row r="114" spans="1:18" ht="56.1" customHeight="1">
      <c r="A114" s="51">
        <f t="shared" si="13"/>
        <v>212</v>
      </c>
      <c r="B114" s="63" t="s">
        <v>341</v>
      </c>
      <c r="C114" s="51" t="s">
        <v>38</v>
      </c>
      <c r="D114" s="64" t="str">
        <f t="array" ref="D114">IF(ISERROR(VLOOKUP(C114,District2,2,FALSE)),"",VLOOKUP(C114,District2,2,FALSE))</f>
        <v>ODF</v>
      </c>
      <c r="E114" s="63" t="s">
        <v>342</v>
      </c>
      <c r="F114" s="65">
        <v>46209</v>
      </c>
      <c r="G114" s="63" t="s">
        <v>343</v>
      </c>
      <c r="H114" s="51">
        <v>0.1</v>
      </c>
      <c r="I114" s="51"/>
      <c r="J114" s="51"/>
      <c r="K114" s="66">
        <f t="shared" si="16"/>
        <v>152.73999999999987</v>
      </c>
      <c r="L114" s="66">
        <f t="shared" si="17"/>
        <v>19.600000000000005</v>
      </c>
      <c r="M114" s="66">
        <f t="shared" si="14"/>
        <v>0.9</v>
      </c>
      <c r="N114" s="66">
        <f t="shared" si="15"/>
        <v>173.23999999999987</v>
      </c>
      <c r="O114" s="51"/>
      <c r="P114" s="63" t="s">
        <v>238</v>
      </c>
      <c r="Q114" s="67"/>
      <c r="R114" s="50"/>
    </row>
    <row r="115" spans="1:18" ht="56.1" customHeight="1">
      <c r="A115" s="51">
        <f t="shared" si="13"/>
        <v>213</v>
      </c>
      <c r="B115" s="63" t="s">
        <v>344</v>
      </c>
      <c r="C115" s="51" t="s">
        <v>27</v>
      </c>
      <c r="D115" s="64" t="str">
        <f t="array" ref="D115">IF(ISERROR(VLOOKUP(C115,District2,2,FALSE)),"",VLOOKUP(C115,District2,2,FALSE))</f>
        <v>FS</v>
      </c>
      <c r="E115" s="63" t="s">
        <v>345</v>
      </c>
      <c r="F115" s="65">
        <v>46209</v>
      </c>
      <c r="G115" s="63" t="s">
        <v>346</v>
      </c>
      <c r="H115" s="51"/>
      <c r="I115" s="51">
        <v>0.45</v>
      </c>
      <c r="J115" s="51"/>
      <c r="K115" s="66">
        <f t="shared" si="16"/>
        <v>152.73999999999987</v>
      </c>
      <c r="L115" s="66">
        <f t="shared" si="17"/>
        <v>20.050000000000004</v>
      </c>
      <c r="M115" s="66">
        <f t="shared" si="14"/>
        <v>0.9</v>
      </c>
      <c r="N115" s="66">
        <f t="shared" si="15"/>
        <v>173.68999999999988</v>
      </c>
      <c r="O115" s="51"/>
      <c r="P115" s="63" t="s">
        <v>238</v>
      </c>
      <c r="Q115" s="67"/>
      <c r="R115" s="50"/>
    </row>
    <row r="116" spans="1:18" ht="56.1" customHeight="1">
      <c r="A116" s="51">
        <f t="shared" si="13"/>
        <v>214</v>
      </c>
      <c r="B116" s="63" t="s">
        <v>347</v>
      </c>
      <c r="C116" s="51" t="s">
        <v>79</v>
      </c>
      <c r="D116" s="64" t="str">
        <f t="array" ref="D116">IF(ISERROR(VLOOKUP(C116,District2,2,FALSE)),"",VLOOKUP(C116,District2,2,FALSE))</f>
        <v>NFCA</v>
      </c>
      <c r="E116" s="63" t="s">
        <v>348</v>
      </c>
      <c r="F116" s="65">
        <v>46209</v>
      </c>
      <c r="G116" s="63" t="s">
        <v>349</v>
      </c>
      <c r="H116" s="51"/>
      <c r="I116" s="51"/>
      <c r="J116" s="51"/>
      <c r="K116" s="66">
        <f t="shared" si="16"/>
        <v>152.73999999999987</v>
      </c>
      <c r="L116" s="66">
        <f t="shared" si="17"/>
        <v>20.050000000000004</v>
      </c>
      <c r="M116" s="66">
        <f t="shared" si="14"/>
        <v>0.9</v>
      </c>
      <c r="N116" s="66">
        <f t="shared" si="15"/>
        <v>173.68999999999988</v>
      </c>
      <c r="O116" s="51"/>
      <c r="P116" s="63" t="s">
        <v>238</v>
      </c>
      <c r="Q116" s="67"/>
      <c r="R116" s="50"/>
    </row>
    <row r="117" spans="1:18" ht="56.1" customHeight="1">
      <c r="A117" s="51">
        <f t="shared" si="13"/>
        <v>215</v>
      </c>
      <c r="B117" s="63" t="s">
        <v>350</v>
      </c>
      <c r="C117" s="51" t="s">
        <v>42</v>
      </c>
      <c r="D117" s="64" t="str">
        <f t="array" ref="D117">IF(ISERROR(VLOOKUP(C117,District2,2,FALSE)),"",VLOOKUP(C117,District2,2,FALSE))</f>
        <v>FS</v>
      </c>
      <c r="E117" s="63" t="s">
        <v>43</v>
      </c>
      <c r="F117" s="65">
        <v>46209</v>
      </c>
      <c r="G117" s="63" t="s">
        <v>351</v>
      </c>
      <c r="H117" s="51"/>
      <c r="I117" s="51"/>
      <c r="J117" s="51">
        <v>0.1</v>
      </c>
      <c r="K117" s="66">
        <f t="shared" si="16"/>
        <v>152.73999999999987</v>
      </c>
      <c r="L117" s="66">
        <f t="shared" si="17"/>
        <v>20.050000000000004</v>
      </c>
      <c r="M117" s="66">
        <f t="shared" si="14"/>
        <v>1</v>
      </c>
      <c r="N117" s="66">
        <f t="shared" si="15"/>
        <v>173.78999999999988</v>
      </c>
      <c r="O117" s="51"/>
      <c r="P117" s="63" t="s">
        <v>238</v>
      </c>
      <c r="Q117" s="67"/>
      <c r="R117" s="50"/>
    </row>
    <row r="118" spans="1:18" ht="56.1" customHeight="1">
      <c r="A118" s="51">
        <f t="shared" si="13"/>
        <v>216</v>
      </c>
      <c r="B118" s="63" t="s">
        <v>352</v>
      </c>
      <c r="C118" s="51" t="s">
        <v>112</v>
      </c>
      <c r="D118" s="64" t="str">
        <f t="array" ref="D118">IF(ISERROR(VLOOKUP(C118,District2,2,FALSE)),"",VLOOKUP(C118,District2,2,FALSE))</f>
        <v>FS</v>
      </c>
      <c r="E118" s="63" t="s">
        <v>353</v>
      </c>
      <c r="F118" s="65">
        <v>46209</v>
      </c>
      <c r="G118" s="63" t="s">
        <v>212</v>
      </c>
      <c r="H118" s="51"/>
      <c r="I118" s="51">
        <v>0.1</v>
      </c>
      <c r="J118" s="51"/>
      <c r="K118" s="66">
        <f t="shared" si="16"/>
        <v>152.73999999999987</v>
      </c>
      <c r="L118" s="66">
        <f t="shared" si="17"/>
        <v>20.150000000000006</v>
      </c>
      <c r="M118" s="66">
        <f t="shared" si="14"/>
        <v>1</v>
      </c>
      <c r="N118" s="66">
        <f t="shared" si="15"/>
        <v>173.88999999999987</v>
      </c>
      <c r="O118" s="51"/>
      <c r="P118" s="63" t="s">
        <v>238</v>
      </c>
      <c r="Q118" s="67"/>
      <c r="R118" s="50"/>
    </row>
    <row r="119" spans="1:18" ht="56.1" customHeight="1">
      <c r="A119" s="51">
        <f t="shared" si="13"/>
        <v>217</v>
      </c>
      <c r="B119" s="63" t="s">
        <v>354</v>
      </c>
      <c r="C119" s="51"/>
      <c r="D119" s="64" t="str">
        <f t="array" ref="D119">IF(ISERROR(VLOOKUP(C119,District2,2,FALSE)),"",VLOOKUP(C119,District2,2,FALSE))</f>
        <v/>
      </c>
      <c r="E119" s="63"/>
      <c r="F119" s="65"/>
      <c r="G119" s="63"/>
      <c r="H119" s="51"/>
      <c r="I119" s="51"/>
      <c r="J119" s="51"/>
      <c r="K119" s="66">
        <f t="shared" si="16"/>
        <v>152.73999999999987</v>
      </c>
      <c r="L119" s="66">
        <f t="shared" si="17"/>
        <v>20.150000000000006</v>
      </c>
      <c r="M119" s="66">
        <f t="shared" si="14"/>
        <v>1</v>
      </c>
      <c r="N119" s="66">
        <f t="shared" si="15"/>
        <v>173.88999999999987</v>
      </c>
      <c r="O119" s="51"/>
      <c r="P119" s="63" t="s">
        <v>238</v>
      </c>
      <c r="Q119" s="67"/>
      <c r="R119" s="50"/>
    </row>
    <row r="120" spans="1:18" ht="56.1" customHeight="1">
      <c r="A120" s="51">
        <f t="shared" si="13"/>
        <v>218</v>
      </c>
      <c r="B120" s="63" t="s">
        <v>355</v>
      </c>
      <c r="C120" s="51" t="s">
        <v>132</v>
      </c>
      <c r="D120" s="64" t="str">
        <f t="array" ref="D120">IF(ISERROR(VLOOKUP(C120,District2,2,FALSE)),"",VLOOKUP(C120,District2,2,FALSE))</f>
        <v>BLM</v>
      </c>
      <c r="E120" s="63" t="s">
        <v>356</v>
      </c>
      <c r="F120" s="65">
        <v>46209</v>
      </c>
      <c r="G120" s="63" t="s">
        <v>357</v>
      </c>
      <c r="H120" s="51"/>
      <c r="I120" s="51">
        <v>0.1</v>
      </c>
      <c r="J120" s="51"/>
      <c r="K120" s="66">
        <f t="shared" si="16"/>
        <v>152.73999999999987</v>
      </c>
      <c r="L120" s="66">
        <f t="shared" si="17"/>
        <v>20.250000000000007</v>
      </c>
      <c r="M120" s="66">
        <f t="shared" si="14"/>
        <v>1</v>
      </c>
      <c r="N120" s="66">
        <f t="shared" si="15"/>
        <v>173.98999999999987</v>
      </c>
      <c r="O120" s="51"/>
      <c r="P120" s="63" t="s">
        <v>238</v>
      </c>
      <c r="Q120" s="67"/>
      <c r="R120" s="50"/>
    </row>
    <row r="121" spans="1:18" ht="56.1" customHeight="1">
      <c r="A121" s="51">
        <f>A120+1</f>
        <v>219</v>
      </c>
      <c r="B121" s="63" t="s">
        <v>358</v>
      </c>
      <c r="C121" s="51" t="s">
        <v>6</v>
      </c>
      <c r="D121" s="64" t="str">
        <f t="array" ref="D121">IF(ISERROR(VLOOKUP(C121,District2,2,FALSE)),"",VLOOKUP(C121,District2,2,FALSE))</f>
        <v>FA</v>
      </c>
      <c r="E121" s="63" t="s">
        <v>359</v>
      </c>
      <c r="F121" s="65">
        <v>46209</v>
      </c>
      <c r="G121" s="63"/>
      <c r="H121" s="51"/>
      <c r="I121" s="51"/>
      <c r="J121" s="51"/>
      <c r="K121" s="66">
        <f t="shared" si="16"/>
        <v>152.73999999999987</v>
      </c>
      <c r="L121" s="66">
        <f t="shared" si="17"/>
        <v>20.250000000000007</v>
      </c>
      <c r="M121" s="66">
        <f t="shared" si="14"/>
        <v>1</v>
      </c>
      <c r="N121" s="66">
        <f t="shared" si="15"/>
        <v>173.98999999999987</v>
      </c>
      <c r="O121" s="51"/>
      <c r="P121" s="63" t="s">
        <v>238</v>
      </c>
      <c r="Q121" s="67"/>
      <c r="R121" s="50"/>
    </row>
    <row r="122" spans="1:18" ht="56.1" customHeight="1">
      <c r="A122" s="51">
        <f t="shared" si="13"/>
        <v>220</v>
      </c>
      <c r="B122" s="63" t="s">
        <v>360</v>
      </c>
      <c r="C122" s="51" t="s">
        <v>27</v>
      </c>
      <c r="D122" s="64" t="str">
        <f t="array" ref="D122">IF(ISERROR(VLOOKUP(C122,District2,2,FALSE)),"",VLOOKUP(C122,District2,2,FALSE))</f>
        <v>FS</v>
      </c>
      <c r="E122" s="63" t="s">
        <v>361</v>
      </c>
      <c r="F122" s="65">
        <v>46209</v>
      </c>
      <c r="G122" s="63" t="s">
        <v>362</v>
      </c>
      <c r="H122" s="51"/>
      <c r="I122" s="51">
        <v>0.5</v>
      </c>
      <c r="J122" s="51"/>
      <c r="K122" s="66">
        <f t="shared" si="16"/>
        <v>152.73999999999987</v>
      </c>
      <c r="L122" s="66">
        <f t="shared" si="17"/>
        <v>20.750000000000007</v>
      </c>
      <c r="M122" s="66">
        <f t="shared" si="14"/>
        <v>1</v>
      </c>
      <c r="N122" s="66">
        <f t="shared" si="15"/>
        <v>174.48999999999987</v>
      </c>
      <c r="O122" s="51"/>
      <c r="P122" s="63" t="s">
        <v>238</v>
      </c>
      <c r="Q122" s="67"/>
      <c r="R122" s="50"/>
    </row>
    <row r="123" spans="1:18" ht="56.1" customHeight="1">
      <c r="A123" s="51">
        <f t="shared" si="13"/>
        <v>221</v>
      </c>
      <c r="B123" s="63" t="s">
        <v>363</v>
      </c>
      <c r="C123" s="51" t="s">
        <v>146</v>
      </c>
      <c r="D123" s="64" t="str">
        <f t="array" ref="D123">IF(ISERROR(VLOOKUP(C123,District2,2,FALSE)),"",VLOOKUP(C123,District2,2,FALSE))</f>
        <v>FS</v>
      </c>
      <c r="E123" s="63" t="s">
        <v>364</v>
      </c>
      <c r="F123" s="65">
        <v>46209</v>
      </c>
      <c r="G123" s="63" t="s">
        <v>365</v>
      </c>
      <c r="H123" s="51"/>
      <c r="I123" s="51">
        <v>0.25</v>
      </c>
      <c r="J123" s="51"/>
      <c r="K123" s="66">
        <f t="shared" si="16"/>
        <v>152.73999999999987</v>
      </c>
      <c r="L123" s="66">
        <f t="shared" si="17"/>
        <v>21.000000000000007</v>
      </c>
      <c r="M123" s="66">
        <f t="shared" si="14"/>
        <v>1</v>
      </c>
      <c r="N123" s="66">
        <f t="shared" si="15"/>
        <v>174.73999999999987</v>
      </c>
      <c r="O123" s="51"/>
      <c r="P123" s="63" t="s">
        <v>238</v>
      </c>
      <c r="Q123" s="67"/>
      <c r="R123" s="50"/>
    </row>
    <row r="124" spans="1:18" ht="56.1" customHeight="1">
      <c r="A124" s="51">
        <f t="shared" si="13"/>
        <v>222</v>
      </c>
      <c r="B124" s="63" t="s">
        <v>366</v>
      </c>
      <c r="C124" s="51" t="s">
        <v>6</v>
      </c>
      <c r="D124" s="64" t="str">
        <f t="array" ref="D124">IF(ISERROR(VLOOKUP(C124,District2,2,FALSE)),"",VLOOKUP(C124,District2,2,FALSE))</f>
        <v>FA</v>
      </c>
      <c r="E124" s="63" t="s">
        <v>367</v>
      </c>
      <c r="F124" s="65">
        <v>46209</v>
      </c>
      <c r="G124" s="63" t="s">
        <v>368</v>
      </c>
      <c r="H124" s="51"/>
      <c r="I124" s="51"/>
      <c r="J124" s="51"/>
      <c r="K124" s="66">
        <f t="shared" si="16"/>
        <v>152.73999999999987</v>
      </c>
      <c r="L124" s="66">
        <f t="shared" si="17"/>
        <v>21.000000000000007</v>
      </c>
      <c r="M124" s="66">
        <f t="shared" si="14"/>
        <v>1</v>
      </c>
      <c r="N124" s="66">
        <f t="shared" si="15"/>
        <v>174.73999999999987</v>
      </c>
      <c r="O124" s="51"/>
      <c r="P124" s="63" t="s">
        <v>238</v>
      </c>
      <c r="Q124" s="67"/>
      <c r="R124" s="50"/>
    </row>
    <row r="125" spans="1:18" ht="56.1" customHeight="1">
      <c r="A125" s="51">
        <f t="shared" si="13"/>
        <v>223</v>
      </c>
      <c r="B125" s="63" t="s">
        <v>369</v>
      </c>
      <c r="C125" s="51" t="s">
        <v>6</v>
      </c>
      <c r="D125" s="64" t="str">
        <f t="array" ref="D125">IF(ISERROR(VLOOKUP(C125,District2,2,FALSE)),"",VLOOKUP(C125,District2,2,FALSE))</f>
        <v>FA</v>
      </c>
      <c r="E125" s="63" t="s">
        <v>370</v>
      </c>
      <c r="F125" s="65">
        <v>46209</v>
      </c>
      <c r="G125" s="63" t="s">
        <v>371</v>
      </c>
      <c r="H125" s="51"/>
      <c r="I125" s="51"/>
      <c r="J125" s="51"/>
      <c r="K125" s="66">
        <f t="shared" si="16"/>
        <v>152.73999999999987</v>
      </c>
      <c r="L125" s="66">
        <f t="shared" si="17"/>
        <v>21.000000000000007</v>
      </c>
      <c r="M125" s="66">
        <f t="shared" si="14"/>
        <v>1</v>
      </c>
      <c r="N125" s="66">
        <f t="shared" si="15"/>
        <v>174.73999999999987</v>
      </c>
      <c r="O125" s="51"/>
      <c r="P125" s="63" t="s">
        <v>238</v>
      </c>
      <c r="Q125" s="67"/>
      <c r="R125" s="50"/>
    </row>
    <row r="126" spans="1:18" ht="56.1" customHeight="1">
      <c r="A126" s="51">
        <f t="shared" si="13"/>
        <v>224</v>
      </c>
      <c r="B126" s="63" t="s">
        <v>372</v>
      </c>
      <c r="C126" s="51" t="s">
        <v>112</v>
      </c>
      <c r="D126" s="64" t="str">
        <f t="array" ref="D126">IF(ISERROR(VLOOKUP(C126,District2,2,FALSE)),"",VLOOKUP(C126,District2,2,FALSE))</f>
        <v>FS</v>
      </c>
      <c r="E126" s="63" t="s">
        <v>373</v>
      </c>
      <c r="F126" s="65">
        <v>46210</v>
      </c>
      <c r="G126" s="63" t="s">
        <v>212</v>
      </c>
      <c r="H126" s="51"/>
      <c r="I126" s="51"/>
      <c r="J126" s="51">
        <v>0.1</v>
      </c>
      <c r="K126" s="66">
        <f t="shared" si="16"/>
        <v>152.73999999999987</v>
      </c>
      <c r="L126" s="66">
        <f t="shared" si="17"/>
        <v>21.000000000000007</v>
      </c>
      <c r="M126" s="66">
        <f t="shared" si="14"/>
        <v>1.1000000000000001</v>
      </c>
      <c r="N126" s="66">
        <f t="shared" si="15"/>
        <v>174.83999999999986</v>
      </c>
      <c r="O126" s="51"/>
      <c r="P126" s="63" t="s">
        <v>238</v>
      </c>
      <c r="Q126" s="67"/>
      <c r="R126" s="50"/>
    </row>
    <row r="127" spans="1:18" ht="56.1" customHeight="1">
      <c r="A127" s="51">
        <f t="shared" si="13"/>
        <v>225</v>
      </c>
      <c r="B127" s="63" t="s">
        <v>374</v>
      </c>
      <c r="C127" s="51" t="s">
        <v>146</v>
      </c>
      <c r="D127" s="64" t="str">
        <f t="array" ref="D127">IF(ISERROR(VLOOKUP(C127,District2,2,FALSE)),"",VLOOKUP(C127,District2,2,FALSE))</f>
        <v>FS</v>
      </c>
      <c r="E127" s="63" t="s">
        <v>375</v>
      </c>
      <c r="F127" s="65">
        <v>46210</v>
      </c>
      <c r="G127" s="63" t="s">
        <v>376</v>
      </c>
      <c r="H127" s="51"/>
      <c r="I127" s="51">
        <v>0.1</v>
      </c>
      <c r="J127" s="51"/>
      <c r="K127" s="66">
        <f t="shared" si="16"/>
        <v>152.73999999999987</v>
      </c>
      <c r="L127" s="66">
        <f t="shared" si="17"/>
        <v>21.100000000000009</v>
      </c>
      <c r="M127" s="66">
        <f t="shared" si="14"/>
        <v>1.1000000000000001</v>
      </c>
      <c r="N127" s="66">
        <f t="shared" si="15"/>
        <v>174.93999999999986</v>
      </c>
      <c r="O127" s="51"/>
      <c r="P127" s="63" t="s">
        <v>238</v>
      </c>
      <c r="Q127" s="67"/>
      <c r="R127" s="50"/>
    </row>
    <row r="128" spans="1:18" ht="56.1" customHeight="1">
      <c r="A128" s="51">
        <f t="shared" si="13"/>
        <v>226</v>
      </c>
      <c r="B128" s="63" t="s">
        <v>377</v>
      </c>
      <c r="C128" s="51" t="s">
        <v>49</v>
      </c>
      <c r="D128" s="64" t="str">
        <f t="array" ref="D128">IF(ISERROR(VLOOKUP(C128,District2,2,FALSE)),"",VLOOKUP(C128,District2,2,FALSE))</f>
        <v>ODF</v>
      </c>
      <c r="E128" s="63" t="s">
        <v>378</v>
      </c>
      <c r="F128" s="65">
        <v>46210</v>
      </c>
      <c r="G128" s="63" t="s">
        <v>379</v>
      </c>
      <c r="H128" s="51"/>
      <c r="I128" s="51">
        <v>0.35</v>
      </c>
      <c r="J128" s="51"/>
      <c r="K128" s="66">
        <f t="shared" si="16"/>
        <v>152.73999999999987</v>
      </c>
      <c r="L128" s="66">
        <f t="shared" si="17"/>
        <v>21.45000000000001</v>
      </c>
      <c r="M128" s="66">
        <f t="shared" si="14"/>
        <v>1.1000000000000001</v>
      </c>
      <c r="N128" s="66">
        <f t="shared" si="15"/>
        <v>175.28999999999988</v>
      </c>
      <c r="O128" s="51"/>
      <c r="P128" s="63" t="s">
        <v>238</v>
      </c>
      <c r="Q128" s="67"/>
      <c r="R128" s="50"/>
    </row>
    <row r="129" spans="1:18" ht="46.5" customHeight="1">
      <c r="A129" s="51">
        <f t="shared" si="13"/>
        <v>227</v>
      </c>
      <c r="B129" s="63" t="s">
        <v>380</v>
      </c>
      <c r="C129" s="51" t="s">
        <v>381</v>
      </c>
      <c r="D129" s="64" t="str">
        <f t="array" ref="D129">IF(ISERROR(VLOOKUP(C129,District2,2,FALSE)),"",VLOOKUP(C129,District2,2,FALSE))</f>
        <v>NPS</v>
      </c>
      <c r="E129" s="63" t="s">
        <v>382</v>
      </c>
      <c r="F129" s="65">
        <v>46211</v>
      </c>
      <c r="G129" s="63" t="s">
        <v>383</v>
      </c>
      <c r="H129" s="51"/>
      <c r="I129" s="51">
        <v>0.36</v>
      </c>
      <c r="J129" s="51"/>
      <c r="K129" s="66">
        <f t="shared" si="16"/>
        <v>152.73999999999987</v>
      </c>
      <c r="L129" s="66">
        <f t="shared" si="17"/>
        <v>21.810000000000009</v>
      </c>
      <c r="M129" s="66">
        <f t="shared" si="14"/>
        <v>1.1000000000000001</v>
      </c>
      <c r="N129" s="66">
        <f t="shared" si="15"/>
        <v>175.64999999999986</v>
      </c>
      <c r="O129" s="51"/>
      <c r="P129" s="63" t="s">
        <v>238</v>
      </c>
      <c r="Q129" s="67"/>
      <c r="R129" s="50"/>
    </row>
    <row r="130" spans="1:18" ht="56.1" customHeight="1">
      <c r="A130" s="51">
        <f t="shared" si="13"/>
        <v>228</v>
      </c>
      <c r="B130" s="63" t="s">
        <v>384</v>
      </c>
      <c r="C130" s="51" t="s">
        <v>27</v>
      </c>
      <c r="D130" s="64" t="str">
        <f t="array" ref="D130">IF(ISERROR(VLOOKUP(C130,District2,2,FALSE)),"",VLOOKUP(C130,District2,2,FALSE))</f>
        <v>FS</v>
      </c>
      <c r="E130" s="63" t="s">
        <v>385</v>
      </c>
      <c r="F130" s="65">
        <v>46212</v>
      </c>
      <c r="G130" s="63" t="s">
        <v>386</v>
      </c>
      <c r="H130" s="51">
        <v>0.25</v>
      </c>
      <c r="I130" s="51"/>
      <c r="J130" s="51"/>
      <c r="K130" s="66">
        <f t="shared" ref="K130:K161" si="18">SUM(H130)+K129</f>
        <v>152.98999999999987</v>
      </c>
      <c r="L130" s="66">
        <f t="shared" ref="L130:L161" si="19">SUM(I130)+L129</f>
        <v>21.810000000000009</v>
      </c>
      <c r="M130" s="66">
        <f t="shared" si="14"/>
        <v>1.1000000000000001</v>
      </c>
      <c r="N130" s="66">
        <f t="shared" si="15"/>
        <v>175.89999999999986</v>
      </c>
      <c r="O130" s="51"/>
      <c r="P130" s="63" t="s">
        <v>238</v>
      </c>
      <c r="Q130" s="67"/>
      <c r="R130" s="50"/>
    </row>
    <row r="131" spans="1:18" ht="56.1" customHeight="1">
      <c r="A131" s="51">
        <f t="shared" si="13"/>
        <v>229</v>
      </c>
      <c r="B131" s="63" t="s">
        <v>387</v>
      </c>
      <c r="C131" s="51" t="s">
        <v>132</v>
      </c>
      <c r="D131" s="64" t="str">
        <f t="array" ref="D131">IF(ISERROR(VLOOKUP(C131,District2,2,FALSE)),"",VLOOKUP(C131,District2,2,FALSE))</f>
        <v>BLM</v>
      </c>
      <c r="E131" s="63" t="s">
        <v>388</v>
      </c>
      <c r="F131" s="65">
        <v>46213</v>
      </c>
      <c r="G131" s="63" t="s">
        <v>389</v>
      </c>
      <c r="H131" s="51">
        <v>0.25</v>
      </c>
      <c r="I131" s="51"/>
      <c r="J131" s="51"/>
      <c r="K131" s="66">
        <f t="shared" si="18"/>
        <v>153.23999999999987</v>
      </c>
      <c r="L131" s="66">
        <f t="shared" si="19"/>
        <v>21.810000000000009</v>
      </c>
      <c r="M131" s="66">
        <f t="shared" si="14"/>
        <v>1.1000000000000001</v>
      </c>
      <c r="N131" s="66">
        <f t="shared" si="15"/>
        <v>176.14999999999986</v>
      </c>
      <c r="O131" s="51" t="s">
        <v>201</v>
      </c>
      <c r="P131" s="63" t="s">
        <v>119</v>
      </c>
      <c r="Q131" s="67" t="s">
        <v>101</v>
      </c>
      <c r="R131" s="50"/>
    </row>
    <row r="132" spans="1:18" ht="56.1" customHeight="1">
      <c r="A132" s="51">
        <f t="shared" si="13"/>
        <v>230</v>
      </c>
      <c r="B132" s="63" t="s">
        <v>390</v>
      </c>
      <c r="C132" s="51" t="s">
        <v>79</v>
      </c>
      <c r="D132" s="64" t="str">
        <f t="array" ref="D132">IF(ISERROR(VLOOKUP(C132,District2,2,FALSE)),"",VLOOKUP(C132,District2,2,FALSE))</f>
        <v>NFCA</v>
      </c>
      <c r="E132" s="63" t="s">
        <v>391</v>
      </c>
      <c r="F132" s="65">
        <v>46214</v>
      </c>
      <c r="G132" s="63" t="s">
        <v>392</v>
      </c>
      <c r="H132" s="51"/>
      <c r="I132" s="51"/>
      <c r="J132" s="51"/>
      <c r="K132" s="66">
        <f t="shared" si="18"/>
        <v>153.23999999999987</v>
      </c>
      <c r="L132" s="66">
        <f t="shared" si="19"/>
        <v>21.810000000000009</v>
      </c>
      <c r="M132" s="66">
        <f t="shared" si="14"/>
        <v>1.1000000000000001</v>
      </c>
      <c r="N132" s="66">
        <f t="shared" si="15"/>
        <v>176.14999999999986</v>
      </c>
      <c r="O132" s="44"/>
      <c r="P132" s="63" t="s">
        <v>119</v>
      </c>
      <c r="Q132" s="67"/>
      <c r="R132" s="50"/>
    </row>
    <row r="133" spans="1:18" ht="56.1" customHeight="1">
      <c r="A133" s="51">
        <f>A132+1</f>
        <v>231</v>
      </c>
      <c r="B133" s="63" t="s">
        <v>393</v>
      </c>
      <c r="C133" s="51" t="s">
        <v>38</v>
      </c>
      <c r="D133" s="64" t="str">
        <f t="array" ref="D133">IF(ISERROR(VLOOKUP(C133,District2,2,FALSE)),"",VLOOKUP(C133,District2,2,FALSE))</f>
        <v>ODF</v>
      </c>
      <c r="E133" s="63" t="s">
        <v>139</v>
      </c>
      <c r="F133" s="65">
        <v>46215</v>
      </c>
      <c r="G133" s="63" t="s">
        <v>394</v>
      </c>
      <c r="H133" s="51"/>
      <c r="I133" s="51"/>
      <c r="J133" s="51">
        <v>0.1</v>
      </c>
      <c r="K133" s="66">
        <f t="shared" si="18"/>
        <v>153.23999999999987</v>
      </c>
      <c r="L133" s="66">
        <f t="shared" si="19"/>
        <v>21.810000000000009</v>
      </c>
      <c r="M133" s="66">
        <f t="shared" si="14"/>
        <v>1.2000000000000002</v>
      </c>
      <c r="N133" s="66">
        <f t="shared" si="15"/>
        <v>176.24999999999986</v>
      </c>
      <c r="O133" s="51" t="s">
        <v>118</v>
      </c>
      <c r="P133" s="63" t="s">
        <v>119</v>
      </c>
      <c r="Q133" s="67"/>
      <c r="R133" s="50"/>
    </row>
    <row r="134" spans="1:18" ht="56.1" customHeight="1">
      <c r="A134" s="51">
        <f t="shared" ref="A134:A196" si="20">A133+1</f>
        <v>232</v>
      </c>
      <c r="B134" s="63" t="s">
        <v>395</v>
      </c>
      <c r="C134" s="51" t="s">
        <v>38</v>
      </c>
      <c r="D134" s="64" t="str">
        <f t="array" ref="D134">IF(ISERROR(VLOOKUP(C134,District2,2,FALSE)),"",VLOOKUP(C134,District2,2,FALSE))</f>
        <v>ODF</v>
      </c>
      <c r="E134" s="63" t="s">
        <v>396</v>
      </c>
      <c r="F134" s="65">
        <v>46215</v>
      </c>
      <c r="G134" s="63" t="s">
        <v>397</v>
      </c>
      <c r="H134" s="51">
        <v>0.1</v>
      </c>
      <c r="I134" s="51"/>
      <c r="J134" s="51"/>
      <c r="K134" s="66">
        <f t="shared" si="18"/>
        <v>153.33999999999986</v>
      </c>
      <c r="L134" s="66">
        <f t="shared" si="19"/>
        <v>21.810000000000009</v>
      </c>
      <c r="M134" s="66">
        <f t="shared" si="14"/>
        <v>1.2000000000000002</v>
      </c>
      <c r="N134" s="66">
        <f t="shared" si="15"/>
        <v>176.34999999999985</v>
      </c>
      <c r="O134" s="51" t="s">
        <v>118</v>
      </c>
      <c r="P134" s="63" t="s">
        <v>119</v>
      </c>
      <c r="Q134" s="67"/>
      <c r="R134" s="50"/>
    </row>
    <row r="135" spans="1:18" ht="87.75" customHeight="1">
      <c r="A135" s="51">
        <f t="shared" si="20"/>
        <v>233</v>
      </c>
      <c r="B135" s="63" t="s">
        <v>398</v>
      </c>
      <c r="C135" s="51" t="s">
        <v>79</v>
      </c>
      <c r="D135" s="64" t="str">
        <f t="array" ref="D135">IF(ISERROR(VLOOKUP(C135,District2,2,FALSE)),"",VLOOKUP(C135,District2,2,FALSE))</f>
        <v>NFCA</v>
      </c>
      <c r="E135" s="63" t="s">
        <v>399</v>
      </c>
      <c r="F135" s="65">
        <v>46217</v>
      </c>
      <c r="G135" s="63" t="s">
        <v>400</v>
      </c>
      <c r="H135" s="51"/>
      <c r="I135" s="51"/>
      <c r="J135" s="51"/>
      <c r="K135" s="66">
        <f t="shared" si="18"/>
        <v>153.33999999999986</v>
      </c>
      <c r="L135" s="66">
        <f t="shared" si="19"/>
        <v>21.810000000000009</v>
      </c>
      <c r="M135" s="66">
        <f t="shared" si="14"/>
        <v>1.2000000000000002</v>
      </c>
      <c r="N135" s="66">
        <f t="shared" si="15"/>
        <v>176.34999999999985</v>
      </c>
      <c r="O135" s="51" t="s">
        <v>118</v>
      </c>
      <c r="P135" s="63" t="s">
        <v>119</v>
      </c>
      <c r="Q135" s="67"/>
      <c r="R135" s="50"/>
    </row>
    <row r="136" spans="1:18" ht="56.1" customHeight="1">
      <c r="A136" s="51">
        <f t="shared" si="20"/>
        <v>234</v>
      </c>
      <c r="B136" s="63" t="s">
        <v>401</v>
      </c>
      <c r="C136" s="51" t="s">
        <v>6</v>
      </c>
      <c r="D136" s="64" t="str">
        <f t="array" ref="D136">IF(ISERROR(VLOOKUP(C136,District2,2,FALSE)),"",VLOOKUP(C136,District2,2,FALSE))</f>
        <v>FA</v>
      </c>
      <c r="E136" s="63" t="s">
        <v>402</v>
      </c>
      <c r="F136" s="65">
        <v>46217</v>
      </c>
      <c r="G136" s="63" t="s">
        <v>403</v>
      </c>
      <c r="H136" s="51"/>
      <c r="I136" s="51"/>
      <c r="J136" s="51"/>
      <c r="K136" s="66">
        <f t="shared" si="18"/>
        <v>153.33999999999986</v>
      </c>
      <c r="L136" s="66">
        <f t="shared" si="19"/>
        <v>21.810000000000009</v>
      </c>
      <c r="M136" s="66">
        <f t="shared" si="14"/>
        <v>1.2000000000000002</v>
      </c>
      <c r="N136" s="66">
        <f t="shared" si="15"/>
        <v>176.34999999999985</v>
      </c>
      <c r="O136" s="51" t="s">
        <v>118</v>
      </c>
      <c r="P136" s="63" t="s">
        <v>119</v>
      </c>
      <c r="Q136" s="67"/>
      <c r="R136" s="50"/>
    </row>
    <row r="137" spans="1:18" ht="56.1" customHeight="1">
      <c r="A137" s="51">
        <f t="shared" si="20"/>
        <v>235</v>
      </c>
      <c r="B137" s="63" t="s">
        <v>404</v>
      </c>
      <c r="C137" s="51" t="s">
        <v>6</v>
      </c>
      <c r="D137" s="64" t="str">
        <f t="array" ref="D137">IF(ISERROR(VLOOKUP(C137,District2,2,FALSE)),"",VLOOKUP(C137,District2,2,FALSE))</f>
        <v>FA</v>
      </c>
      <c r="E137" s="63" t="s">
        <v>405</v>
      </c>
      <c r="F137" s="65">
        <v>46218</v>
      </c>
      <c r="G137" s="63" t="s">
        <v>406</v>
      </c>
      <c r="H137" s="51"/>
      <c r="I137" s="51"/>
      <c r="J137" s="51"/>
      <c r="K137" s="66">
        <f t="shared" si="18"/>
        <v>153.33999999999986</v>
      </c>
      <c r="L137" s="66">
        <f t="shared" si="19"/>
        <v>21.810000000000009</v>
      </c>
      <c r="M137" s="66">
        <f t="shared" si="14"/>
        <v>1.2000000000000002</v>
      </c>
      <c r="N137" s="66">
        <f t="shared" si="15"/>
        <v>176.34999999999985</v>
      </c>
      <c r="O137" s="51" t="s">
        <v>118</v>
      </c>
      <c r="P137" s="63" t="s">
        <v>119</v>
      </c>
      <c r="Q137" s="67"/>
      <c r="R137" s="50"/>
    </row>
    <row r="138" spans="1:18" ht="56.1" customHeight="1">
      <c r="A138" s="51">
        <f t="shared" si="20"/>
        <v>236</v>
      </c>
      <c r="B138" s="63" t="s">
        <v>407</v>
      </c>
      <c r="C138" s="51" t="s">
        <v>38</v>
      </c>
      <c r="D138" s="64" t="str">
        <f t="array" ref="D138">IF(ISERROR(VLOOKUP(C138,District2,2,FALSE)),"",VLOOKUP(C138,District2,2,FALSE))</f>
        <v>ODF</v>
      </c>
      <c r="E138" s="63" t="s">
        <v>408</v>
      </c>
      <c r="F138" s="65">
        <v>46218</v>
      </c>
      <c r="G138" s="63" t="s">
        <v>409</v>
      </c>
      <c r="H138" s="51"/>
      <c r="I138" s="51"/>
      <c r="J138" s="51">
        <v>0.1</v>
      </c>
      <c r="K138" s="66">
        <f t="shared" si="18"/>
        <v>153.33999999999986</v>
      </c>
      <c r="L138" s="66">
        <f t="shared" si="19"/>
        <v>21.810000000000009</v>
      </c>
      <c r="M138" s="66">
        <f t="shared" si="14"/>
        <v>1.3000000000000003</v>
      </c>
      <c r="N138" s="66">
        <f t="shared" si="15"/>
        <v>176.44999999999987</v>
      </c>
      <c r="O138" s="51"/>
      <c r="P138" s="63" t="s">
        <v>238</v>
      </c>
      <c r="Q138" s="67"/>
      <c r="R138" s="50"/>
    </row>
    <row r="139" spans="1:18" ht="56.1" customHeight="1">
      <c r="A139" s="51">
        <f t="shared" si="20"/>
        <v>237</v>
      </c>
      <c r="B139" s="63" t="s">
        <v>410</v>
      </c>
      <c r="C139" s="51" t="s">
        <v>27</v>
      </c>
      <c r="D139" s="64" t="str">
        <f t="array" ref="D139">IF(ISERROR(VLOOKUP(C139,District2,2,FALSE)),"",VLOOKUP(C139,District2,2,FALSE))</f>
        <v>FS</v>
      </c>
      <c r="E139" s="63" t="s">
        <v>411</v>
      </c>
      <c r="F139" s="65">
        <v>46218</v>
      </c>
      <c r="G139" s="63"/>
      <c r="H139" s="51"/>
      <c r="I139" s="51">
        <v>0.1</v>
      </c>
      <c r="J139" s="51"/>
      <c r="K139" s="66">
        <f t="shared" si="18"/>
        <v>153.33999999999986</v>
      </c>
      <c r="L139" s="66">
        <f t="shared" si="19"/>
        <v>21.910000000000011</v>
      </c>
      <c r="M139" s="66">
        <f t="shared" si="14"/>
        <v>1.3000000000000003</v>
      </c>
      <c r="N139" s="66">
        <f t="shared" si="15"/>
        <v>176.5499999999999</v>
      </c>
      <c r="O139" s="51"/>
      <c r="P139" s="63" t="s">
        <v>238</v>
      </c>
      <c r="Q139" s="67"/>
      <c r="R139" s="50"/>
    </row>
    <row r="140" spans="1:18" ht="60" customHeight="1">
      <c r="A140" s="51">
        <f t="shared" si="20"/>
        <v>238</v>
      </c>
      <c r="B140" s="63" t="s">
        <v>412</v>
      </c>
      <c r="C140" s="51" t="s">
        <v>38</v>
      </c>
      <c r="D140" s="64" t="str">
        <f t="array" ref="D140">IF(ISERROR(VLOOKUP(C140,District2,2,FALSE)),"",VLOOKUP(C140,District2,2,FALSE))</f>
        <v>ODF</v>
      </c>
      <c r="E140" s="63" t="s">
        <v>413</v>
      </c>
      <c r="F140" s="65">
        <v>46218</v>
      </c>
      <c r="G140" s="63" t="s">
        <v>414</v>
      </c>
      <c r="H140" s="51"/>
      <c r="I140" s="51">
        <v>0.25</v>
      </c>
      <c r="J140" s="51"/>
      <c r="K140" s="66">
        <f t="shared" si="18"/>
        <v>153.33999999999986</v>
      </c>
      <c r="L140" s="66">
        <f t="shared" si="19"/>
        <v>22.160000000000011</v>
      </c>
      <c r="M140" s="66">
        <f t="shared" si="14"/>
        <v>1.3000000000000003</v>
      </c>
      <c r="N140" s="66">
        <f t="shared" si="15"/>
        <v>176.7999999999999</v>
      </c>
      <c r="O140" s="51"/>
      <c r="P140" s="63" t="s">
        <v>238</v>
      </c>
      <c r="Q140" s="67"/>
      <c r="R140" s="50"/>
    </row>
    <row r="141" spans="1:18" ht="56.1" customHeight="1">
      <c r="A141" s="51">
        <f t="shared" si="20"/>
        <v>239</v>
      </c>
      <c r="B141" s="63" t="s">
        <v>415</v>
      </c>
      <c r="C141" s="51" t="s">
        <v>132</v>
      </c>
      <c r="D141" s="64" t="str">
        <f t="array" ref="D141">IF(ISERROR(VLOOKUP(C141,District2,2,FALSE)),"",VLOOKUP(C141,District2,2,FALSE))</f>
        <v>BLM</v>
      </c>
      <c r="E141" s="63" t="s">
        <v>416</v>
      </c>
      <c r="F141" s="65">
        <v>46218</v>
      </c>
      <c r="G141" s="63" t="s">
        <v>417</v>
      </c>
      <c r="H141" s="51"/>
      <c r="I141" s="51"/>
      <c r="J141" s="51">
        <v>0.1</v>
      </c>
      <c r="K141" s="66">
        <f t="shared" si="18"/>
        <v>153.33999999999986</v>
      </c>
      <c r="L141" s="66">
        <f t="shared" si="19"/>
        <v>22.160000000000011</v>
      </c>
      <c r="M141" s="66">
        <f t="shared" si="14"/>
        <v>1.4000000000000004</v>
      </c>
      <c r="N141" s="66">
        <f t="shared" si="15"/>
        <v>176.89999999999989</v>
      </c>
      <c r="O141" s="51"/>
      <c r="P141" s="63" t="s">
        <v>238</v>
      </c>
      <c r="Q141" s="67"/>
      <c r="R141" s="50"/>
    </row>
    <row r="142" spans="1:18" ht="56.1" customHeight="1">
      <c r="A142" s="51">
        <f t="shared" si="20"/>
        <v>240</v>
      </c>
      <c r="B142" s="63" t="s">
        <v>418</v>
      </c>
      <c r="C142" s="51" t="s">
        <v>79</v>
      </c>
      <c r="D142" s="64" t="str">
        <f t="array" ref="D142">IF(ISERROR(VLOOKUP(C142,District2,2,FALSE)),"",VLOOKUP(C142,District2,2,FALSE))</f>
        <v>NFCA</v>
      </c>
      <c r="E142" s="63" t="s">
        <v>419</v>
      </c>
      <c r="F142" s="65">
        <v>46218</v>
      </c>
      <c r="G142" s="63" t="s">
        <v>420</v>
      </c>
      <c r="H142" s="51"/>
      <c r="I142" s="51"/>
      <c r="J142" s="51"/>
      <c r="K142" s="66">
        <f t="shared" si="18"/>
        <v>153.33999999999986</v>
      </c>
      <c r="L142" s="66">
        <f t="shared" si="19"/>
        <v>22.160000000000011</v>
      </c>
      <c r="M142" s="66">
        <f t="shared" si="14"/>
        <v>1.4000000000000004</v>
      </c>
      <c r="N142" s="66">
        <f t="shared" si="15"/>
        <v>176.89999999999989</v>
      </c>
      <c r="O142" s="51"/>
      <c r="P142" s="63" t="s">
        <v>238</v>
      </c>
      <c r="Q142" s="67"/>
      <c r="R142" s="50"/>
    </row>
    <row r="143" spans="1:18" ht="56.1" customHeight="1">
      <c r="A143" s="51">
        <f t="shared" si="20"/>
        <v>241</v>
      </c>
      <c r="B143" s="63" t="s">
        <v>421</v>
      </c>
      <c r="C143" s="51" t="s">
        <v>49</v>
      </c>
      <c r="D143" s="64" t="str">
        <f t="array" ref="D143">IF(ISERROR(VLOOKUP(C143,District2,2,FALSE)),"",VLOOKUP(C143,District2,2,FALSE))</f>
        <v>ODF</v>
      </c>
      <c r="E143" s="63" t="s">
        <v>422</v>
      </c>
      <c r="F143" s="65">
        <v>46218</v>
      </c>
      <c r="G143" s="63" t="s">
        <v>423</v>
      </c>
      <c r="H143" s="51"/>
      <c r="I143" s="51">
        <v>0.1</v>
      </c>
      <c r="J143" s="51"/>
      <c r="K143" s="66">
        <f t="shared" si="18"/>
        <v>153.33999999999986</v>
      </c>
      <c r="L143" s="66">
        <f t="shared" si="19"/>
        <v>22.260000000000012</v>
      </c>
      <c r="M143" s="66">
        <f t="shared" ref="M143:M206" si="21">SUM(J143)+M142</f>
        <v>1.4000000000000004</v>
      </c>
      <c r="N143" s="66">
        <f t="shared" ref="N143:N206" si="22">SUM(K143+L143+M143)</f>
        <v>176.99999999999989</v>
      </c>
      <c r="O143" s="51"/>
      <c r="P143" s="63" t="s">
        <v>238</v>
      </c>
      <c r="Q143" s="67"/>
      <c r="R143" s="50"/>
    </row>
    <row r="144" spans="1:18" ht="56.1" customHeight="1">
      <c r="A144" s="51">
        <f t="shared" si="20"/>
        <v>242</v>
      </c>
      <c r="B144" s="63" t="s">
        <v>424</v>
      </c>
      <c r="C144" s="51" t="s">
        <v>79</v>
      </c>
      <c r="D144" s="64" t="str">
        <f t="array" ref="D144">IF(ISERROR(VLOOKUP(C144,District2,2,FALSE)),"",VLOOKUP(C144,District2,2,FALSE))</f>
        <v>NFCA</v>
      </c>
      <c r="E144" s="63" t="s">
        <v>425</v>
      </c>
      <c r="F144" s="65">
        <v>46218</v>
      </c>
      <c r="G144" s="63"/>
      <c r="H144" s="51"/>
      <c r="I144" s="51"/>
      <c r="J144" s="51"/>
      <c r="K144" s="66">
        <f t="shared" si="18"/>
        <v>153.33999999999986</v>
      </c>
      <c r="L144" s="66">
        <f t="shared" si="19"/>
        <v>22.260000000000012</v>
      </c>
      <c r="M144" s="66">
        <f t="shared" si="21"/>
        <v>1.4000000000000004</v>
      </c>
      <c r="N144" s="66">
        <f t="shared" si="22"/>
        <v>176.99999999999989</v>
      </c>
      <c r="O144" s="51"/>
      <c r="P144" s="63" t="s">
        <v>238</v>
      </c>
      <c r="Q144" s="67"/>
      <c r="R144" s="50"/>
    </row>
    <row r="145" spans="1:18" ht="56.1" customHeight="1">
      <c r="A145" s="51">
        <f t="shared" si="20"/>
        <v>243</v>
      </c>
      <c r="B145" s="63" t="s">
        <v>426</v>
      </c>
      <c r="C145" s="51" t="s">
        <v>49</v>
      </c>
      <c r="D145" s="64" t="str">
        <f t="array" ref="D145">IF(ISERROR(VLOOKUP(C145,District2,2,FALSE)),"",VLOOKUP(C145,District2,2,FALSE))</f>
        <v>ODF</v>
      </c>
      <c r="E145" s="63" t="s">
        <v>425</v>
      </c>
      <c r="F145" s="65">
        <v>46219</v>
      </c>
      <c r="G145" s="63" t="s">
        <v>427</v>
      </c>
      <c r="H145" s="51"/>
      <c r="I145" s="51"/>
      <c r="J145" s="51">
        <v>0.1</v>
      </c>
      <c r="K145" s="66">
        <f t="shared" si="18"/>
        <v>153.33999999999986</v>
      </c>
      <c r="L145" s="66">
        <f t="shared" si="19"/>
        <v>22.260000000000012</v>
      </c>
      <c r="M145" s="66">
        <f t="shared" si="21"/>
        <v>1.5000000000000004</v>
      </c>
      <c r="N145" s="66">
        <f t="shared" si="22"/>
        <v>177.09999999999988</v>
      </c>
      <c r="O145" s="51"/>
      <c r="P145" s="63" t="s">
        <v>238</v>
      </c>
      <c r="Q145" s="67"/>
      <c r="R145" s="50"/>
    </row>
    <row r="146" spans="1:18" ht="56.1" customHeight="1">
      <c r="A146" s="51">
        <f t="shared" si="20"/>
        <v>244</v>
      </c>
      <c r="B146" s="63" t="s">
        <v>428</v>
      </c>
      <c r="C146" s="51" t="s">
        <v>132</v>
      </c>
      <c r="D146" s="64" t="str">
        <f t="array" ref="D146">IF(ISERROR(VLOOKUP(C146,District2,2,FALSE)),"",VLOOKUP(C146,District2,2,FALSE))</f>
        <v>BLM</v>
      </c>
      <c r="E146" s="63" t="s">
        <v>429</v>
      </c>
      <c r="F146" s="65">
        <v>46219</v>
      </c>
      <c r="G146" s="63" t="s">
        <v>430</v>
      </c>
      <c r="H146" s="51"/>
      <c r="I146" s="51">
        <v>0.1</v>
      </c>
      <c r="J146" s="51"/>
      <c r="K146" s="66">
        <f t="shared" si="18"/>
        <v>153.33999999999986</v>
      </c>
      <c r="L146" s="66">
        <f t="shared" si="19"/>
        <v>22.360000000000014</v>
      </c>
      <c r="M146" s="66">
        <f t="shared" si="21"/>
        <v>1.5000000000000004</v>
      </c>
      <c r="N146" s="66">
        <f t="shared" si="22"/>
        <v>177.19999999999987</v>
      </c>
      <c r="O146" s="51"/>
      <c r="P146" s="63" t="s">
        <v>238</v>
      </c>
      <c r="Q146" s="67"/>
      <c r="R146" s="50"/>
    </row>
    <row r="147" spans="1:18" ht="56.1" customHeight="1">
      <c r="A147" s="51">
        <f t="shared" si="20"/>
        <v>245</v>
      </c>
      <c r="B147" s="63" t="s">
        <v>431</v>
      </c>
      <c r="C147" s="51" t="s">
        <v>6</v>
      </c>
      <c r="D147" s="64" t="str">
        <f t="array" ref="D147">IF(ISERROR(VLOOKUP(C147,District2,2,FALSE)),"",VLOOKUP(C147,District2,2,FALSE))</f>
        <v>FA</v>
      </c>
      <c r="E147" s="63" t="s">
        <v>432</v>
      </c>
      <c r="F147" s="65">
        <v>46219</v>
      </c>
      <c r="G147" s="63"/>
      <c r="H147" s="51"/>
      <c r="I147" s="51"/>
      <c r="J147" s="51"/>
      <c r="K147" s="66">
        <f t="shared" si="18"/>
        <v>153.33999999999986</v>
      </c>
      <c r="L147" s="66">
        <f t="shared" si="19"/>
        <v>22.360000000000014</v>
      </c>
      <c r="M147" s="66">
        <f t="shared" si="21"/>
        <v>1.5000000000000004</v>
      </c>
      <c r="N147" s="66">
        <f t="shared" si="22"/>
        <v>177.19999999999987</v>
      </c>
      <c r="O147" s="51"/>
      <c r="P147" s="63" t="s">
        <v>238</v>
      </c>
      <c r="Q147" s="67"/>
      <c r="R147" s="50"/>
    </row>
    <row r="148" spans="1:18" ht="56.1" customHeight="1">
      <c r="A148" s="51">
        <f t="shared" si="20"/>
        <v>246</v>
      </c>
      <c r="B148" s="63" t="s">
        <v>433</v>
      </c>
      <c r="C148" s="51" t="s">
        <v>132</v>
      </c>
      <c r="D148" s="64" t="str">
        <f t="array" ref="D148">IF(ISERROR(VLOOKUP(C148,District2,2,FALSE)),"",VLOOKUP(C148,District2,2,FALSE))</f>
        <v>BLM</v>
      </c>
      <c r="E148" s="63" t="s">
        <v>434</v>
      </c>
      <c r="F148" s="65">
        <v>46219</v>
      </c>
      <c r="G148" s="63" t="s">
        <v>435</v>
      </c>
      <c r="H148" s="51"/>
      <c r="I148" s="51"/>
      <c r="J148" s="51">
        <v>1</v>
      </c>
      <c r="K148" s="66">
        <f t="shared" si="18"/>
        <v>153.33999999999986</v>
      </c>
      <c r="L148" s="66">
        <f t="shared" si="19"/>
        <v>22.360000000000014</v>
      </c>
      <c r="M148" s="66">
        <f t="shared" si="21"/>
        <v>2.5000000000000004</v>
      </c>
      <c r="N148" s="66">
        <f t="shared" si="22"/>
        <v>178.19999999999987</v>
      </c>
      <c r="O148" s="51"/>
      <c r="P148" s="63" t="s">
        <v>238</v>
      </c>
      <c r="Q148" s="67"/>
      <c r="R148" s="50"/>
    </row>
    <row r="149" spans="1:18" ht="56.1" customHeight="1">
      <c r="A149" s="51">
        <f t="shared" si="20"/>
        <v>247</v>
      </c>
      <c r="B149" s="63" t="s">
        <v>436</v>
      </c>
      <c r="C149" s="51" t="s">
        <v>381</v>
      </c>
      <c r="D149" s="64" t="str">
        <f t="array" ref="D149">IF(ISERROR(VLOOKUP(C149,District2,2,FALSE)),"",VLOOKUP(C149,District2,2,FALSE))</f>
        <v>NPS</v>
      </c>
      <c r="E149" s="63" t="s">
        <v>437</v>
      </c>
      <c r="F149" s="65">
        <v>46219</v>
      </c>
      <c r="G149" s="63" t="s">
        <v>438</v>
      </c>
      <c r="H149" s="51"/>
      <c r="I149" s="51">
        <v>0.1</v>
      </c>
      <c r="J149" s="51"/>
      <c r="K149" s="66">
        <f t="shared" si="18"/>
        <v>153.33999999999986</v>
      </c>
      <c r="L149" s="66">
        <f t="shared" si="19"/>
        <v>22.460000000000015</v>
      </c>
      <c r="M149" s="66">
        <f t="shared" si="21"/>
        <v>2.5000000000000004</v>
      </c>
      <c r="N149" s="66">
        <f t="shared" si="22"/>
        <v>178.29999999999987</v>
      </c>
      <c r="O149" s="51"/>
      <c r="P149" s="63" t="s">
        <v>238</v>
      </c>
      <c r="Q149" s="67"/>
      <c r="R149" s="50"/>
    </row>
    <row r="150" spans="1:18" ht="56.1" customHeight="1">
      <c r="A150" s="51">
        <f t="shared" si="20"/>
        <v>248</v>
      </c>
      <c r="B150" s="63" t="s">
        <v>439</v>
      </c>
      <c r="C150" s="51" t="s">
        <v>381</v>
      </c>
      <c r="D150" s="64" t="str">
        <f t="array" ref="D150">IF(ISERROR(VLOOKUP(C150,District2,2,FALSE)),"",VLOOKUP(C150,District2,2,FALSE))</f>
        <v>NPS</v>
      </c>
      <c r="E150" s="63" t="s">
        <v>440</v>
      </c>
      <c r="F150" s="65">
        <v>46219</v>
      </c>
      <c r="G150" s="63" t="s">
        <v>441</v>
      </c>
      <c r="H150" s="51"/>
      <c r="I150" s="51">
        <v>1</v>
      </c>
      <c r="J150" s="51"/>
      <c r="K150" s="66">
        <f t="shared" si="18"/>
        <v>153.33999999999986</v>
      </c>
      <c r="L150" s="66">
        <f t="shared" si="19"/>
        <v>23.460000000000015</v>
      </c>
      <c r="M150" s="66">
        <f t="shared" si="21"/>
        <v>2.5000000000000004</v>
      </c>
      <c r="N150" s="66">
        <f t="shared" si="22"/>
        <v>179.29999999999987</v>
      </c>
      <c r="O150" s="51"/>
      <c r="P150" s="63" t="s">
        <v>238</v>
      </c>
      <c r="Q150" s="67"/>
      <c r="R150" s="50"/>
    </row>
    <row r="151" spans="1:18" ht="56.1" customHeight="1">
      <c r="A151" s="51">
        <f t="shared" si="20"/>
        <v>249</v>
      </c>
      <c r="B151" s="63" t="s">
        <v>442</v>
      </c>
      <c r="C151" s="51" t="s">
        <v>42</v>
      </c>
      <c r="D151" s="64" t="str">
        <f t="array" ref="D151">IF(ISERROR(VLOOKUP(C151,District2,2,FALSE)),"",VLOOKUP(C151,District2,2,FALSE))</f>
        <v>FS</v>
      </c>
      <c r="E151" s="63" t="s">
        <v>443</v>
      </c>
      <c r="F151" s="65">
        <v>46220</v>
      </c>
      <c r="G151" s="63" t="s">
        <v>444</v>
      </c>
      <c r="H151" s="51"/>
      <c r="I151" s="51">
        <v>0.35</v>
      </c>
      <c r="J151" s="51"/>
      <c r="K151" s="66">
        <f t="shared" si="18"/>
        <v>153.33999999999986</v>
      </c>
      <c r="L151" s="66">
        <f t="shared" si="19"/>
        <v>23.810000000000016</v>
      </c>
      <c r="M151" s="66">
        <f t="shared" si="21"/>
        <v>2.5000000000000004</v>
      </c>
      <c r="N151" s="66">
        <f t="shared" si="22"/>
        <v>179.64999999999986</v>
      </c>
      <c r="O151" s="51"/>
      <c r="P151" s="63" t="s">
        <v>238</v>
      </c>
      <c r="Q151" s="67"/>
      <c r="R151" s="50"/>
    </row>
    <row r="152" spans="1:18" ht="56.1" customHeight="1">
      <c r="A152" s="51">
        <f t="shared" si="20"/>
        <v>250</v>
      </c>
      <c r="B152" s="63" t="s">
        <v>445</v>
      </c>
      <c r="C152" s="51" t="s">
        <v>98</v>
      </c>
      <c r="D152" s="64" t="str">
        <f t="array" ref="D152">IF(ISERROR(VLOOKUP(C152,District2,2,FALSE)),"",VLOOKUP(C152,District2,2,FALSE))</f>
        <v>Mutual Aid</v>
      </c>
      <c r="E152" s="63" t="s">
        <v>446</v>
      </c>
      <c r="F152" s="65">
        <v>46220</v>
      </c>
      <c r="G152" s="63" t="s">
        <v>447</v>
      </c>
      <c r="H152" s="51"/>
      <c r="I152" s="51"/>
      <c r="J152" s="51"/>
      <c r="K152" s="66">
        <f t="shared" si="18"/>
        <v>153.33999999999986</v>
      </c>
      <c r="L152" s="66">
        <f t="shared" si="19"/>
        <v>23.810000000000016</v>
      </c>
      <c r="M152" s="66">
        <f t="shared" si="21"/>
        <v>2.5000000000000004</v>
      </c>
      <c r="N152" s="66">
        <f t="shared" si="22"/>
        <v>179.64999999999986</v>
      </c>
      <c r="O152" s="51"/>
      <c r="P152" s="63" t="s">
        <v>238</v>
      </c>
      <c r="Q152" s="67"/>
      <c r="R152" s="50"/>
    </row>
    <row r="153" spans="1:18" ht="56.1" customHeight="1">
      <c r="A153" s="51">
        <f t="shared" si="20"/>
        <v>251</v>
      </c>
      <c r="B153" s="63" t="s">
        <v>448</v>
      </c>
      <c r="C153" s="51" t="s">
        <v>79</v>
      </c>
      <c r="D153" s="64" t="str">
        <f t="array" ref="D153">IF(ISERROR(VLOOKUP(C153,District2,2,FALSE)),"",VLOOKUP(C153,District2,2,FALSE))</f>
        <v>NFCA</v>
      </c>
      <c r="E153" s="63" t="s">
        <v>449</v>
      </c>
      <c r="F153" s="65">
        <v>46220</v>
      </c>
      <c r="G153" s="63" t="s">
        <v>450</v>
      </c>
      <c r="H153" s="51"/>
      <c r="I153" s="51"/>
      <c r="J153" s="51"/>
      <c r="K153" s="66">
        <f t="shared" si="18"/>
        <v>153.33999999999986</v>
      </c>
      <c r="L153" s="66">
        <f t="shared" si="19"/>
        <v>23.810000000000016</v>
      </c>
      <c r="M153" s="66">
        <f t="shared" si="21"/>
        <v>2.5000000000000004</v>
      </c>
      <c r="N153" s="66">
        <f t="shared" si="22"/>
        <v>179.64999999999986</v>
      </c>
      <c r="O153" s="51"/>
      <c r="P153" s="63" t="s">
        <v>238</v>
      </c>
      <c r="Q153" s="67"/>
      <c r="R153" s="50"/>
    </row>
    <row r="154" spans="1:18" ht="58.5" customHeight="1">
      <c r="A154" s="51">
        <f t="shared" si="20"/>
        <v>252</v>
      </c>
      <c r="B154" s="63" t="s">
        <v>451</v>
      </c>
      <c r="C154" s="51" t="s">
        <v>79</v>
      </c>
      <c r="D154" s="64" t="str">
        <f t="array" ref="D154">IF(ISERROR(VLOOKUP(C154,District2,2,FALSE)),"",VLOOKUP(C154,District2,2,FALSE))</f>
        <v>NFCA</v>
      </c>
      <c r="E154" s="63" t="s">
        <v>452</v>
      </c>
      <c r="F154" s="65">
        <v>46221</v>
      </c>
      <c r="G154" s="63" t="s">
        <v>453</v>
      </c>
      <c r="H154" s="51"/>
      <c r="I154" s="51"/>
      <c r="J154" s="51"/>
      <c r="K154" s="66">
        <f t="shared" si="18"/>
        <v>153.33999999999986</v>
      </c>
      <c r="L154" s="66">
        <f t="shared" si="19"/>
        <v>23.810000000000016</v>
      </c>
      <c r="M154" s="66">
        <f t="shared" si="21"/>
        <v>2.5000000000000004</v>
      </c>
      <c r="N154" s="66">
        <f t="shared" si="22"/>
        <v>179.64999999999986</v>
      </c>
      <c r="O154" s="51" t="s">
        <v>201</v>
      </c>
      <c r="P154" s="63" t="s">
        <v>119</v>
      </c>
      <c r="Q154" s="67"/>
      <c r="R154" s="50"/>
    </row>
    <row r="155" spans="1:18" ht="56.1" customHeight="1">
      <c r="A155" s="51">
        <f>A154+1</f>
        <v>253</v>
      </c>
      <c r="B155" s="63" t="s">
        <v>454</v>
      </c>
      <c r="C155" s="51" t="s">
        <v>38</v>
      </c>
      <c r="D155" s="64" t="str">
        <f t="array" ref="D155">IF(ISERROR(VLOOKUP(C155,District2,2,FALSE)),"",VLOOKUP(C155,District2,2,FALSE))</f>
        <v>ODF</v>
      </c>
      <c r="E155" s="63" t="s">
        <v>455</v>
      </c>
      <c r="F155" s="65">
        <v>46221</v>
      </c>
      <c r="G155" s="63" t="s">
        <v>456</v>
      </c>
      <c r="H155" s="51">
        <v>247</v>
      </c>
      <c r="I155" s="51"/>
      <c r="J155" s="51"/>
      <c r="K155" s="66">
        <f t="shared" si="18"/>
        <v>400.33999999999986</v>
      </c>
      <c r="L155" s="66">
        <f t="shared" si="19"/>
        <v>23.810000000000016</v>
      </c>
      <c r="M155" s="66">
        <f t="shared" si="21"/>
        <v>2.5000000000000004</v>
      </c>
      <c r="N155" s="66">
        <f t="shared" si="22"/>
        <v>426.64999999999986</v>
      </c>
      <c r="O155" s="51" t="s">
        <v>201</v>
      </c>
      <c r="P155" s="63" t="s">
        <v>119</v>
      </c>
      <c r="Q155" s="67"/>
      <c r="R155" s="50"/>
    </row>
    <row r="156" spans="1:18" ht="56.1" customHeight="1">
      <c r="A156" s="51">
        <f t="shared" si="20"/>
        <v>254</v>
      </c>
      <c r="B156" s="63" t="s">
        <v>457</v>
      </c>
      <c r="C156" s="51" t="s">
        <v>38</v>
      </c>
      <c r="D156" s="64" t="str">
        <f t="array" ref="D156">IF(ISERROR(VLOOKUP(C156,District2,2,FALSE)),"",VLOOKUP(C156,District2,2,FALSE))</f>
        <v>ODF</v>
      </c>
      <c r="E156" s="63" t="s">
        <v>458</v>
      </c>
      <c r="F156" s="65">
        <v>46221</v>
      </c>
      <c r="G156" s="63" t="s">
        <v>459</v>
      </c>
      <c r="H156" s="51"/>
      <c r="I156" s="51"/>
      <c r="J156" s="51">
        <v>0.25</v>
      </c>
      <c r="K156" s="66">
        <f t="shared" si="18"/>
        <v>400.33999999999986</v>
      </c>
      <c r="L156" s="66">
        <f t="shared" si="19"/>
        <v>23.810000000000016</v>
      </c>
      <c r="M156" s="66">
        <f t="shared" si="21"/>
        <v>2.7500000000000004</v>
      </c>
      <c r="N156" s="66">
        <f t="shared" si="22"/>
        <v>426.89999999999986</v>
      </c>
      <c r="O156" s="51" t="s">
        <v>201</v>
      </c>
      <c r="P156" s="63" t="s">
        <v>119</v>
      </c>
      <c r="Q156" s="67"/>
      <c r="R156" s="50"/>
    </row>
    <row r="157" spans="1:18" ht="56.1" customHeight="1">
      <c r="A157" s="51">
        <f>A156+1</f>
        <v>255</v>
      </c>
      <c r="B157" s="63" t="s">
        <v>460</v>
      </c>
      <c r="C157" s="51" t="s">
        <v>38</v>
      </c>
      <c r="D157" s="64" t="str">
        <f t="array" ref="D157">IF(ISERROR(VLOOKUP(C157,District2,2,FALSE)),"",VLOOKUP(C157,District2,2,FALSE))</f>
        <v>ODF</v>
      </c>
      <c r="E157" s="63" t="s">
        <v>461</v>
      </c>
      <c r="F157" s="65">
        <v>46221</v>
      </c>
      <c r="G157" s="63" t="s">
        <v>462</v>
      </c>
      <c r="H157" s="51"/>
      <c r="I157" s="51"/>
      <c r="J157" s="51">
        <v>5</v>
      </c>
      <c r="K157" s="66">
        <f t="shared" si="18"/>
        <v>400.33999999999986</v>
      </c>
      <c r="L157" s="66">
        <f t="shared" si="19"/>
        <v>23.810000000000016</v>
      </c>
      <c r="M157" s="66">
        <f t="shared" si="21"/>
        <v>7.75</v>
      </c>
      <c r="N157" s="66">
        <f t="shared" si="22"/>
        <v>431.89999999999986</v>
      </c>
      <c r="O157" s="51" t="s">
        <v>201</v>
      </c>
      <c r="P157" s="63" t="s">
        <v>119</v>
      </c>
      <c r="Q157" s="67"/>
      <c r="R157" s="50"/>
    </row>
    <row r="158" spans="1:18" ht="56.1" customHeight="1">
      <c r="A158" s="51">
        <f>A157+1</f>
        <v>256</v>
      </c>
      <c r="B158" s="63" t="s">
        <v>463</v>
      </c>
      <c r="C158" s="51" t="s">
        <v>79</v>
      </c>
      <c r="D158" s="64" t="str">
        <f t="array" ref="D158">IF(ISERROR(VLOOKUP(C158,District2,2,FALSE)),"",VLOOKUP(C158,District2,2,FALSE))</f>
        <v>NFCA</v>
      </c>
      <c r="E158" s="63" t="s">
        <v>464</v>
      </c>
      <c r="F158" s="65">
        <v>46221</v>
      </c>
      <c r="G158" s="63" t="s">
        <v>465</v>
      </c>
      <c r="H158" s="51"/>
      <c r="I158" s="51"/>
      <c r="J158" s="51"/>
      <c r="K158" s="66">
        <f t="shared" si="18"/>
        <v>400.33999999999986</v>
      </c>
      <c r="L158" s="66">
        <f t="shared" si="19"/>
        <v>23.810000000000016</v>
      </c>
      <c r="M158" s="66">
        <f t="shared" si="21"/>
        <v>7.75</v>
      </c>
      <c r="N158" s="66">
        <f t="shared" si="22"/>
        <v>431.89999999999986</v>
      </c>
      <c r="O158" s="51" t="s">
        <v>201</v>
      </c>
      <c r="P158" s="63" t="s">
        <v>119</v>
      </c>
      <c r="Q158" s="67"/>
      <c r="R158" s="50"/>
    </row>
    <row r="159" spans="1:18" ht="56.1" customHeight="1">
      <c r="A159" s="51">
        <f t="shared" si="20"/>
        <v>257</v>
      </c>
      <c r="B159" s="63" t="s">
        <v>466</v>
      </c>
      <c r="C159" s="51" t="s">
        <v>79</v>
      </c>
      <c r="D159" s="64" t="str">
        <f t="array" ref="D159">IF(ISERROR(VLOOKUP(C159,District2,2,FALSE)),"",VLOOKUP(C159,District2,2,FALSE))</f>
        <v>NFCA</v>
      </c>
      <c r="E159" s="63" t="s">
        <v>467</v>
      </c>
      <c r="F159" s="65">
        <v>46221</v>
      </c>
      <c r="G159" s="63" t="s">
        <v>468</v>
      </c>
      <c r="H159" s="51"/>
      <c r="I159" s="51"/>
      <c r="J159" s="51"/>
      <c r="K159" s="66">
        <f t="shared" si="18"/>
        <v>400.33999999999986</v>
      </c>
      <c r="L159" s="66">
        <f t="shared" si="19"/>
        <v>23.810000000000016</v>
      </c>
      <c r="M159" s="66">
        <f t="shared" si="21"/>
        <v>7.75</v>
      </c>
      <c r="N159" s="66">
        <f t="shared" si="22"/>
        <v>431.89999999999986</v>
      </c>
      <c r="O159" s="51" t="s">
        <v>201</v>
      </c>
      <c r="P159" s="63" t="s">
        <v>119</v>
      </c>
      <c r="Q159" s="67"/>
      <c r="R159" s="50"/>
    </row>
    <row r="160" spans="1:18" ht="56.1" customHeight="1">
      <c r="A160" s="51">
        <f t="shared" si="20"/>
        <v>258</v>
      </c>
      <c r="B160" s="63" t="s">
        <v>469</v>
      </c>
      <c r="C160" s="51" t="s">
        <v>6</v>
      </c>
      <c r="D160" s="64" t="str">
        <f t="array" ref="D160">IF(ISERROR(VLOOKUP(C160,District2,2,FALSE)),"",VLOOKUP(C160,District2,2,FALSE))</f>
        <v>FA</v>
      </c>
      <c r="E160" s="63" t="s">
        <v>470</v>
      </c>
      <c r="F160" s="65">
        <v>46221</v>
      </c>
      <c r="G160" s="63"/>
      <c r="H160" s="51"/>
      <c r="I160" s="51"/>
      <c r="J160" s="51"/>
      <c r="K160" s="66">
        <f t="shared" si="18"/>
        <v>400.33999999999986</v>
      </c>
      <c r="L160" s="66">
        <f t="shared" si="19"/>
        <v>23.810000000000016</v>
      </c>
      <c r="M160" s="66">
        <f t="shared" si="21"/>
        <v>7.75</v>
      </c>
      <c r="N160" s="66">
        <f t="shared" si="22"/>
        <v>431.89999999999986</v>
      </c>
      <c r="O160" s="51" t="s">
        <v>118</v>
      </c>
      <c r="P160" s="63" t="s">
        <v>119</v>
      </c>
      <c r="Q160" s="67"/>
      <c r="R160" s="50"/>
    </row>
    <row r="161" spans="1:18" ht="56.1" customHeight="1">
      <c r="A161" s="51">
        <f t="shared" si="20"/>
        <v>259</v>
      </c>
      <c r="B161" s="63" t="s">
        <v>471</v>
      </c>
      <c r="C161" s="51" t="s">
        <v>79</v>
      </c>
      <c r="D161" s="64" t="str">
        <f t="array" ref="D161">IF(ISERROR(VLOOKUP(C161,District2,2,FALSE)),"",VLOOKUP(C161,District2,2,FALSE))</f>
        <v>NFCA</v>
      </c>
      <c r="E161" s="63" t="s">
        <v>472</v>
      </c>
      <c r="F161" s="65">
        <v>46222</v>
      </c>
      <c r="G161" s="63" t="s">
        <v>473</v>
      </c>
      <c r="H161" s="51"/>
      <c r="I161" s="51"/>
      <c r="J161" s="51"/>
      <c r="K161" s="66">
        <f t="shared" si="18"/>
        <v>400.33999999999986</v>
      </c>
      <c r="L161" s="66">
        <f t="shared" si="19"/>
        <v>23.810000000000016</v>
      </c>
      <c r="M161" s="66">
        <f t="shared" si="21"/>
        <v>7.75</v>
      </c>
      <c r="N161" s="66">
        <f t="shared" si="22"/>
        <v>431.89999999999986</v>
      </c>
      <c r="O161" s="51" t="s">
        <v>118</v>
      </c>
      <c r="P161" s="63" t="s">
        <v>119</v>
      </c>
      <c r="Q161" s="67"/>
      <c r="R161" s="50"/>
    </row>
    <row r="162" spans="1:18" ht="56.1" customHeight="1">
      <c r="A162" s="51">
        <f t="shared" si="20"/>
        <v>260</v>
      </c>
      <c r="B162" s="63" t="s">
        <v>474</v>
      </c>
      <c r="C162" s="51" t="s">
        <v>98</v>
      </c>
      <c r="D162" s="64" t="str">
        <f t="array" ref="D162">IF(ISERROR(VLOOKUP(C162,District2,2,FALSE)),"",VLOOKUP(C162,District2,2,FALSE))</f>
        <v>Mutual Aid</v>
      </c>
      <c r="E162" s="63" t="s">
        <v>475</v>
      </c>
      <c r="F162" s="65">
        <v>46222</v>
      </c>
      <c r="G162" s="63" t="s">
        <v>476</v>
      </c>
      <c r="H162" s="51"/>
      <c r="I162" s="51"/>
      <c r="J162" s="51"/>
      <c r="K162" s="66">
        <f t="shared" ref="K162:K193" si="23">SUM(H162)+K161</f>
        <v>400.33999999999986</v>
      </c>
      <c r="L162" s="66">
        <f t="shared" ref="L162:L193" si="24">SUM(I162)+L161</f>
        <v>23.810000000000016</v>
      </c>
      <c r="M162" s="66">
        <f t="shared" si="21"/>
        <v>7.75</v>
      </c>
      <c r="N162" s="66">
        <f t="shared" si="22"/>
        <v>431.89999999999986</v>
      </c>
      <c r="O162" s="51" t="s">
        <v>118</v>
      </c>
      <c r="P162" s="63" t="s">
        <v>119</v>
      </c>
      <c r="Q162" s="67"/>
      <c r="R162" s="50"/>
    </row>
    <row r="163" spans="1:18" ht="56.1" customHeight="1">
      <c r="A163" s="51">
        <f t="shared" si="20"/>
        <v>261</v>
      </c>
      <c r="B163" s="63" t="s">
        <v>477</v>
      </c>
      <c r="C163" s="51" t="s">
        <v>38</v>
      </c>
      <c r="D163" s="64" t="str">
        <f t="array" ref="D163">IF(ISERROR(VLOOKUP(C163,District2,2,FALSE)),"",VLOOKUP(C163,District2,2,FALSE))</f>
        <v>ODF</v>
      </c>
      <c r="E163" s="63" t="s">
        <v>478</v>
      </c>
      <c r="F163" s="65">
        <v>46222</v>
      </c>
      <c r="G163" s="63" t="s">
        <v>479</v>
      </c>
      <c r="H163" s="51"/>
      <c r="I163" s="51"/>
      <c r="J163" s="51">
        <v>0.3</v>
      </c>
      <c r="K163" s="66">
        <f t="shared" si="23"/>
        <v>400.33999999999986</v>
      </c>
      <c r="L163" s="66">
        <f t="shared" si="24"/>
        <v>23.810000000000016</v>
      </c>
      <c r="M163" s="66">
        <f t="shared" si="21"/>
        <v>8.0500000000000007</v>
      </c>
      <c r="N163" s="66">
        <f t="shared" si="22"/>
        <v>432.19999999999987</v>
      </c>
      <c r="O163" s="51" t="s">
        <v>201</v>
      </c>
      <c r="P163" s="63" t="s">
        <v>119</v>
      </c>
      <c r="Q163" s="67"/>
      <c r="R163" s="50"/>
    </row>
    <row r="164" spans="1:18" ht="56.1" customHeight="1">
      <c r="A164" s="51">
        <f t="shared" si="20"/>
        <v>262</v>
      </c>
      <c r="B164" s="63" t="s">
        <v>480</v>
      </c>
      <c r="C164" s="51" t="s">
        <v>38</v>
      </c>
      <c r="D164" s="64" t="str">
        <f t="array" ref="D164">IF(ISERROR(VLOOKUP(C164,District2,2,FALSE)),"",VLOOKUP(C164,District2,2,FALSE))</f>
        <v>ODF</v>
      </c>
      <c r="E164" s="63" t="s">
        <v>481</v>
      </c>
      <c r="F164" s="65">
        <v>46224</v>
      </c>
      <c r="G164" s="63" t="s">
        <v>482</v>
      </c>
      <c r="H164" s="51">
        <v>0.1</v>
      </c>
      <c r="I164" s="51"/>
      <c r="J164" s="51"/>
      <c r="K164" s="66">
        <f t="shared" si="23"/>
        <v>400.43999999999988</v>
      </c>
      <c r="L164" s="66">
        <f t="shared" si="24"/>
        <v>23.810000000000016</v>
      </c>
      <c r="M164" s="66">
        <f t="shared" si="21"/>
        <v>8.0500000000000007</v>
      </c>
      <c r="N164" s="66">
        <f t="shared" si="22"/>
        <v>432.2999999999999</v>
      </c>
      <c r="O164" s="51" t="s">
        <v>201</v>
      </c>
      <c r="P164" s="63" t="s">
        <v>119</v>
      </c>
      <c r="Q164" s="67"/>
      <c r="R164" s="50"/>
    </row>
    <row r="165" spans="1:18" ht="56.1" customHeight="1">
      <c r="A165" s="51">
        <f t="shared" si="20"/>
        <v>263</v>
      </c>
      <c r="B165" s="63" t="s">
        <v>483</v>
      </c>
      <c r="C165" s="51" t="s">
        <v>79</v>
      </c>
      <c r="D165" s="64" t="str">
        <f t="array" ref="D165">IF(ISERROR(VLOOKUP(C165,District2,2,FALSE)),"",VLOOKUP(C165,District2,2,FALSE))</f>
        <v>NFCA</v>
      </c>
      <c r="E165" s="63" t="s">
        <v>484</v>
      </c>
      <c r="F165" s="65">
        <v>46225</v>
      </c>
      <c r="G165" s="63" t="s">
        <v>485</v>
      </c>
      <c r="H165" s="51"/>
      <c r="I165" s="51"/>
      <c r="J165" s="51"/>
      <c r="K165" s="66">
        <f t="shared" si="23"/>
        <v>400.43999999999988</v>
      </c>
      <c r="L165" s="66">
        <f t="shared" si="24"/>
        <v>23.810000000000016</v>
      </c>
      <c r="M165" s="66">
        <f t="shared" si="21"/>
        <v>8.0500000000000007</v>
      </c>
      <c r="N165" s="66">
        <f t="shared" si="22"/>
        <v>432.2999999999999</v>
      </c>
      <c r="O165" s="51" t="s">
        <v>201</v>
      </c>
      <c r="P165" s="63" t="s">
        <v>119</v>
      </c>
      <c r="Q165" s="67"/>
      <c r="R165" s="50"/>
    </row>
    <row r="166" spans="1:18" ht="56.1" customHeight="1">
      <c r="A166" s="51">
        <f t="shared" si="20"/>
        <v>264</v>
      </c>
      <c r="B166" s="63" t="s">
        <v>486</v>
      </c>
      <c r="C166" s="51" t="s">
        <v>132</v>
      </c>
      <c r="D166" s="64" t="str">
        <f t="array" ref="D166">IF(ISERROR(VLOOKUP(C166,District2,2,FALSE)),"",VLOOKUP(C166,District2,2,FALSE))</f>
        <v>BLM</v>
      </c>
      <c r="E166" s="63" t="s">
        <v>487</v>
      </c>
      <c r="F166" s="65">
        <v>46225</v>
      </c>
      <c r="G166" s="63" t="s">
        <v>488</v>
      </c>
      <c r="H166" s="51"/>
      <c r="I166" s="51">
        <v>0.1</v>
      </c>
      <c r="J166" s="51"/>
      <c r="K166" s="66">
        <f t="shared" si="23"/>
        <v>400.43999999999988</v>
      </c>
      <c r="L166" s="66">
        <f t="shared" si="24"/>
        <v>23.910000000000018</v>
      </c>
      <c r="M166" s="66">
        <f t="shared" si="21"/>
        <v>8.0500000000000007</v>
      </c>
      <c r="N166" s="66">
        <f t="shared" si="22"/>
        <v>432.39999999999992</v>
      </c>
      <c r="O166" s="51" t="s">
        <v>118</v>
      </c>
      <c r="P166" s="63" t="s">
        <v>119</v>
      </c>
      <c r="Q166" s="67" t="s">
        <v>489</v>
      </c>
      <c r="R166" s="50"/>
    </row>
    <row r="167" spans="1:18" ht="56.1" customHeight="1">
      <c r="A167" s="51">
        <f t="shared" si="20"/>
        <v>265</v>
      </c>
      <c r="B167" s="63"/>
      <c r="C167" s="51"/>
      <c r="D167" s="64" t="str">
        <f t="array" ref="D167">IF(ISERROR(VLOOKUP(C167,District2,2,FALSE)),"",VLOOKUP(C167,District2,2,FALSE))</f>
        <v/>
      </c>
      <c r="E167" s="63"/>
      <c r="F167" s="65"/>
      <c r="G167" s="63"/>
      <c r="H167" s="51"/>
      <c r="I167" s="51"/>
      <c r="J167" s="51"/>
      <c r="K167" s="66">
        <f t="shared" si="23"/>
        <v>400.43999999999988</v>
      </c>
      <c r="L167" s="66">
        <f t="shared" si="24"/>
        <v>23.910000000000018</v>
      </c>
      <c r="M167" s="66">
        <f t="shared" si="21"/>
        <v>8.0500000000000007</v>
      </c>
      <c r="N167" s="66">
        <f t="shared" si="22"/>
        <v>432.39999999999992</v>
      </c>
      <c r="O167" s="51" t="s">
        <v>118</v>
      </c>
      <c r="P167" s="63" t="s">
        <v>119</v>
      </c>
      <c r="Q167" s="67"/>
      <c r="R167" s="50"/>
    </row>
    <row r="168" spans="1:18" ht="56.1" customHeight="1">
      <c r="A168" s="51">
        <f t="shared" si="20"/>
        <v>266</v>
      </c>
      <c r="B168" s="63" t="s">
        <v>490</v>
      </c>
      <c r="C168" s="51" t="s">
        <v>49</v>
      </c>
      <c r="D168" s="64" t="str">
        <f t="array" ref="D168">IF(ISERROR(VLOOKUP(C168,District2,2,FALSE)),"",VLOOKUP(C168,District2,2,FALSE))</f>
        <v>ODF</v>
      </c>
      <c r="E168" s="63" t="s">
        <v>491</v>
      </c>
      <c r="F168" s="65">
        <v>46226</v>
      </c>
      <c r="G168" s="63" t="s">
        <v>492</v>
      </c>
      <c r="H168" s="51">
        <v>0.1</v>
      </c>
      <c r="I168" s="51"/>
      <c r="J168" s="51"/>
      <c r="K168" s="66">
        <f t="shared" si="23"/>
        <v>400.53999999999991</v>
      </c>
      <c r="L168" s="66">
        <f t="shared" si="24"/>
        <v>23.910000000000018</v>
      </c>
      <c r="M168" s="66">
        <f t="shared" si="21"/>
        <v>8.0500000000000007</v>
      </c>
      <c r="N168" s="66">
        <f t="shared" si="22"/>
        <v>432.49999999999994</v>
      </c>
      <c r="O168" s="51" t="s">
        <v>118</v>
      </c>
      <c r="P168" s="63" t="s">
        <v>119</v>
      </c>
      <c r="Q168" s="67"/>
      <c r="R168" s="50"/>
    </row>
    <row r="169" spans="1:18" ht="81.75" customHeight="1">
      <c r="A169" s="51">
        <f t="shared" si="20"/>
        <v>267</v>
      </c>
      <c r="B169" s="63" t="s">
        <v>493</v>
      </c>
      <c r="C169" s="51" t="s">
        <v>79</v>
      </c>
      <c r="D169" s="64" t="str">
        <f t="array" ref="D169">IF(ISERROR(VLOOKUP(C169,District2,2,FALSE)),"",VLOOKUP(C169,District2,2,FALSE))</f>
        <v>NFCA</v>
      </c>
      <c r="E169" s="63" t="s">
        <v>494</v>
      </c>
      <c r="F169" s="65">
        <v>46226</v>
      </c>
      <c r="G169" s="63" t="s">
        <v>495</v>
      </c>
      <c r="H169" s="51"/>
      <c r="I169" s="51"/>
      <c r="J169" s="51"/>
      <c r="K169" s="66">
        <f t="shared" si="23"/>
        <v>400.53999999999991</v>
      </c>
      <c r="L169" s="66">
        <f t="shared" si="24"/>
        <v>23.910000000000018</v>
      </c>
      <c r="M169" s="66">
        <f t="shared" si="21"/>
        <v>8.0500000000000007</v>
      </c>
      <c r="N169" s="66">
        <f t="shared" si="22"/>
        <v>432.49999999999994</v>
      </c>
      <c r="O169" s="51" t="s">
        <v>201</v>
      </c>
      <c r="P169" s="63" t="s">
        <v>119</v>
      </c>
      <c r="Q169" s="67"/>
      <c r="R169" s="50"/>
    </row>
    <row r="170" spans="1:18" ht="56.1" customHeight="1">
      <c r="A170" s="51">
        <f t="shared" si="20"/>
        <v>268</v>
      </c>
      <c r="B170" s="63" t="s">
        <v>496</v>
      </c>
      <c r="C170" s="51" t="s">
        <v>6</v>
      </c>
      <c r="D170" s="64" t="str">
        <f t="array" ref="D170">IF(ISERROR(VLOOKUP(C170,District2,2,FALSE)),"",VLOOKUP(C170,District2,2,FALSE))</f>
        <v>FA</v>
      </c>
      <c r="E170" s="63" t="s">
        <v>497</v>
      </c>
      <c r="F170" s="65">
        <v>46226</v>
      </c>
      <c r="G170" s="63"/>
      <c r="H170" s="51"/>
      <c r="I170" s="51"/>
      <c r="J170" s="51"/>
      <c r="K170" s="66">
        <f t="shared" si="23"/>
        <v>400.53999999999991</v>
      </c>
      <c r="L170" s="66">
        <f t="shared" si="24"/>
        <v>23.910000000000018</v>
      </c>
      <c r="M170" s="66">
        <f t="shared" si="21"/>
        <v>8.0500000000000007</v>
      </c>
      <c r="N170" s="66">
        <f t="shared" si="22"/>
        <v>432.49999999999994</v>
      </c>
      <c r="O170" s="51" t="s">
        <v>201</v>
      </c>
      <c r="P170" s="63" t="s">
        <v>119</v>
      </c>
      <c r="Q170" s="67"/>
      <c r="R170" s="50"/>
    </row>
    <row r="171" spans="1:18" ht="56.1" customHeight="1">
      <c r="A171" s="51">
        <f t="shared" si="20"/>
        <v>269</v>
      </c>
      <c r="B171" s="63" t="s">
        <v>498</v>
      </c>
      <c r="C171" s="51" t="s">
        <v>6</v>
      </c>
      <c r="D171" s="64" t="str">
        <f t="array" ref="D171">IF(ISERROR(VLOOKUP(C171,District2,2,FALSE)),"",VLOOKUP(C171,District2,2,FALSE))</f>
        <v>FA</v>
      </c>
      <c r="E171" s="63" t="s">
        <v>499</v>
      </c>
      <c r="F171" s="65">
        <v>46226</v>
      </c>
      <c r="G171" s="63" t="s">
        <v>500</v>
      </c>
      <c r="H171" s="51"/>
      <c r="I171" s="51"/>
      <c r="J171" s="51"/>
      <c r="K171" s="66">
        <f t="shared" si="23"/>
        <v>400.53999999999991</v>
      </c>
      <c r="L171" s="66">
        <f t="shared" si="24"/>
        <v>23.910000000000018</v>
      </c>
      <c r="M171" s="66">
        <f t="shared" si="21"/>
        <v>8.0500000000000007</v>
      </c>
      <c r="N171" s="66">
        <f t="shared" si="22"/>
        <v>432.49999999999994</v>
      </c>
      <c r="O171" s="51" t="s">
        <v>201</v>
      </c>
      <c r="P171" s="63" t="s">
        <v>119</v>
      </c>
      <c r="Q171" s="67"/>
      <c r="R171" s="50"/>
    </row>
    <row r="172" spans="1:18" ht="87" customHeight="1">
      <c r="A172" s="51">
        <f t="shared" si="20"/>
        <v>270</v>
      </c>
      <c r="B172" s="63" t="s">
        <v>501</v>
      </c>
      <c r="C172" s="51" t="s">
        <v>98</v>
      </c>
      <c r="D172" s="64" t="str">
        <f t="array" ref="D172">IF(ISERROR(VLOOKUP(C172,District2,2,FALSE)),"",VLOOKUP(C172,District2,2,FALSE))</f>
        <v>Mutual Aid</v>
      </c>
      <c r="E172" s="63" t="s">
        <v>502</v>
      </c>
      <c r="F172" s="65">
        <v>46226</v>
      </c>
      <c r="G172" s="63" t="s">
        <v>503</v>
      </c>
      <c r="H172" s="51"/>
      <c r="I172" s="51"/>
      <c r="J172" s="51"/>
      <c r="K172" s="66">
        <f t="shared" si="23"/>
        <v>400.53999999999991</v>
      </c>
      <c r="L172" s="66">
        <f t="shared" si="24"/>
        <v>23.910000000000018</v>
      </c>
      <c r="M172" s="66">
        <f t="shared" si="21"/>
        <v>8.0500000000000007</v>
      </c>
      <c r="N172" s="66">
        <f t="shared" si="22"/>
        <v>432.49999999999994</v>
      </c>
      <c r="O172" s="51" t="s">
        <v>201</v>
      </c>
      <c r="P172" s="63" t="s">
        <v>119</v>
      </c>
      <c r="Q172" s="67"/>
      <c r="R172" s="50"/>
    </row>
    <row r="173" spans="1:18" ht="56.1" customHeight="1">
      <c r="A173" s="51">
        <f t="shared" si="20"/>
        <v>271</v>
      </c>
      <c r="B173" s="63" t="s">
        <v>504</v>
      </c>
      <c r="C173" s="51" t="s">
        <v>79</v>
      </c>
      <c r="D173" s="64" t="str">
        <f t="array" ref="D173">IF(ISERROR(VLOOKUP(C173,District2,2,FALSE)),"",VLOOKUP(C173,District2,2,FALSE))</f>
        <v>NFCA</v>
      </c>
      <c r="E173" s="63" t="s">
        <v>505</v>
      </c>
      <c r="F173" s="65">
        <v>46227</v>
      </c>
      <c r="G173" s="63" t="s">
        <v>506</v>
      </c>
      <c r="H173" s="51"/>
      <c r="I173" s="51"/>
      <c r="J173" s="51"/>
      <c r="K173" s="66">
        <f t="shared" si="23"/>
        <v>400.53999999999991</v>
      </c>
      <c r="L173" s="66">
        <f t="shared" si="24"/>
        <v>23.910000000000018</v>
      </c>
      <c r="M173" s="66">
        <f t="shared" si="21"/>
        <v>8.0500000000000007</v>
      </c>
      <c r="N173" s="66">
        <f t="shared" si="22"/>
        <v>432.49999999999994</v>
      </c>
      <c r="O173" s="51" t="s">
        <v>201</v>
      </c>
      <c r="P173" s="63" t="s">
        <v>119</v>
      </c>
      <c r="Q173" s="67"/>
      <c r="R173" s="50"/>
    </row>
    <row r="174" spans="1:18" ht="56.1" customHeight="1">
      <c r="A174" s="51">
        <f>A173+1</f>
        <v>272</v>
      </c>
      <c r="B174" s="63" t="s">
        <v>507</v>
      </c>
      <c r="C174" s="51" t="s">
        <v>98</v>
      </c>
      <c r="D174" s="64" t="str">
        <f t="array" ref="D174">IF(ISERROR(VLOOKUP(C174,District2,2,FALSE)),"",VLOOKUP(C174,District2,2,FALSE))</f>
        <v>Mutual Aid</v>
      </c>
      <c r="E174" s="63" t="s">
        <v>508</v>
      </c>
      <c r="F174" s="65">
        <v>46227</v>
      </c>
      <c r="G174" s="63" t="s">
        <v>509</v>
      </c>
      <c r="H174" s="51"/>
      <c r="I174" s="51"/>
      <c r="J174" s="51"/>
      <c r="K174" s="66">
        <f t="shared" si="23"/>
        <v>400.53999999999991</v>
      </c>
      <c r="L174" s="66">
        <f t="shared" si="24"/>
        <v>23.910000000000018</v>
      </c>
      <c r="M174" s="66">
        <f t="shared" si="21"/>
        <v>8.0500000000000007</v>
      </c>
      <c r="N174" s="66">
        <f t="shared" si="22"/>
        <v>432.49999999999994</v>
      </c>
      <c r="O174" s="51" t="s">
        <v>201</v>
      </c>
      <c r="P174" s="63" t="s">
        <v>119</v>
      </c>
      <c r="Q174" s="67"/>
      <c r="R174" s="50"/>
    </row>
    <row r="175" spans="1:18" ht="56.1" customHeight="1">
      <c r="A175" s="51">
        <f>A174+1</f>
        <v>273</v>
      </c>
      <c r="B175" s="63" t="s">
        <v>510</v>
      </c>
      <c r="C175" s="51" t="s">
        <v>79</v>
      </c>
      <c r="D175" s="64" t="str">
        <f t="array" ref="D175">IF(ISERROR(VLOOKUP(C175,District2,2,FALSE)),"",VLOOKUP(C175,District2,2,FALSE))</f>
        <v>NFCA</v>
      </c>
      <c r="E175" s="63" t="s">
        <v>511</v>
      </c>
      <c r="F175" s="65">
        <v>46227</v>
      </c>
      <c r="G175" s="63" t="s">
        <v>512</v>
      </c>
      <c r="H175" s="51"/>
      <c r="I175" s="51"/>
      <c r="J175" s="51"/>
      <c r="K175" s="66">
        <f t="shared" si="23"/>
        <v>400.53999999999991</v>
      </c>
      <c r="L175" s="66">
        <f t="shared" si="24"/>
        <v>23.910000000000018</v>
      </c>
      <c r="M175" s="66">
        <f t="shared" si="21"/>
        <v>8.0500000000000007</v>
      </c>
      <c r="N175" s="66">
        <f t="shared" si="22"/>
        <v>432.49999999999994</v>
      </c>
      <c r="O175" s="51" t="s">
        <v>201</v>
      </c>
      <c r="P175" s="63" t="s">
        <v>119</v>
      </c>
      <c r="Q175" s="67"/>
      <c r="R175" s="50"/>
    </row>
    <row r="176" spans="1:18" ht="56.1" customHeight="1">
      <c r="A176" s="51">
        <f t="shared" si="20"/>
        <v>274</v>
      </c>
      <c r="B176" s="63" t="s">
        <v>513</v>
      </c>
      <c r="C176" s="51" t="s">
        <v>6</v>
      </c>
      <c r="D176" s="64" t="str">
        <f t="array" ref="D176">IF(ISERROR(VLOOKUP(C176,District2,2,FALSE)),"",VLOOKUP(C176,District2,2,FALSE))</f>
        <v>FA</v>
      </c>
      <c r="E176" s="63" t="s">
        <v>514</v>
      </c>
      <c r="F176" s="65">
        <v>46227</v>
      </c>
      <c r="G176" s="63" t="s">
        <v>515</v>
      </c>
      <c r="H176" s="51"/>
      <c r="I176" s="51"/>
      <c r="J176" s="51"/>
      <c r="K176" s="66">
        <f t="shared" si="23"/>
        <v>400.53999999999991</v>
      </c>
      <c r="L176" s="66">
        <f t="shared" si="24"/>
        <v>23.910000000000018</v>
      </c>
      <c r="M176" s="66">
        <f t="shared" si="21"/>
        <v>8.0500000000000007</v>
      </c>
      <c r="N176" s="66">
        <f t="shared" si="22"/>
        <v>432.49999999999994</v>
      </c>
      <c r="O176" s="51" t="s">
        <v>201</v>
      </c>
      <c r="P176" s="63" t="s">
        <v>119</v>
      </c>
      <c r="Q176" s="67"/>
      <c r="R176" s="50"/>
    </row>
    <row r="177" spans="1:18" ht="56.1" customHeight="1">
      <c r="A177" s="51">
        <f t="shared" si="20"/>
        <v>275</v>
      </c>
      <c r="B177" s="63" t="s">
        <v>516</v>
      </c>
      <c r="C177" s="51" t="s">
        <v>42</v>
      </c>
      <c r="D177" s="64" t="str">
        <f t="array" ref="D177">IF(ISERROR(VLOOKUP(C177,District2,2,FALSE)),"",VLOOKUP(C177,District2,2,FALSE))</f>
        <v>FS</v>
      </c>
      <c r="E177" s="63" t="s">
        <v>517</v>
      </c>
      <c r="F177" s="65">
        <v>46231</v>
      </c>
      <c r="G177" s="63" t="s">
        <v>518</v>
      </c>
      <c r="H177" s="51"/>
      <c r="I177" s="51"/>
      <c r="J177" s="51">
        <v>0.1</v>
      </c>
      <c r="K177" s="66">
        <f t="shared" si="23"/>
        <v>400.53999999999991</v>
      </c>
      <c r="L177" s="66">
        <f t="shared" si="24"/>
        <v>23.910000000000018</v>
      </c>
      <c r="M177" s="66">
        <f t="shared" si="21"/>
        <v>8.15</v>
      </c>
      <c r="N177" s="66">
        <f t="shared" si="22"/>
        <v>432.59999999999991</v>
      </c>
      <c r="O177" s="51" t="s">
        <v>118</v>
      </c>
      <c r="P177" s="63" t="s">
        <v>119</v>
      </c>
      <c r="Q177" s="67"/>
      <c r="R177" s="50"/>
    </row>
    <row r="178" spans="1:18" ht="56.1" customHeight="1">
      <c r="A178" s="51">
        <f t="shared" si="20"/>
        <v>276</v>
      </c>
      <c r="B178" s="63" t="s">
        <v>519</v>
      </c>
      <c r="C178" s="51" t="s">
        <v>79</v>
      </c>
      <c r="D178" s="64" t="str">
        <f t="array" ref="D178">IF(ISERROR(VLOOKUP(C178,District2,2,FALSE)),"",VLOOKUP(C178,District2,2,FALSE))</f>
        <v>NFCA</v>
      </c>
      <c r="E178" s="63" t="s">
        <v>520</v>
      </c>
      <c r="F178" s="65">
        <v>46230</v>
      </c>
      <c r="G178" s="63" t="s">
        <v>521</v>
      </c>
      <c r="H178" s="51"/>
      <c r="I178" s="51"/>
      <c r="J178" s="51"/>
      <c r="K178" s="66">
        <f t="shared" si="23"/>
        <v>400.53999999999991</v>
      </c>
      <c r="L178" s="66">
        <f t="shared" si="24"/>
        <v>23.910000000000018</v>
      </c>
      <c r="M178" s="66">
        <f t="shared" si="21"/>
        <v>8.15</v>
      </c>
      <c r="N178" s="66">
        <f t="shared" si="22"/>
        <v>432.59999999999991</v>
      </c>
      <c r="O178" s="51" t="s">
        <v>118</v>
      </c>
      <c r="P178" s="63" t="s">
        <v>119</v>
      </c>
      <c r="Q178" s="67"/>
      <c r="R178" s="50"/>
    </row>
    <row r="179" spans="1:18" ht="56.1" customHeight="1">
      <c r="A179" s="51">
        <f t="shared" si="20"/>
        <v>277</v>
      </c>
      <c r="B179" s="63" t="s">
        <v>522</v>
      </c>
      <c r="C179" s="51" t="s">
        <v>38</v>
      </c>
      <c r="D179" s="64" t="str">
        <f t="array" ref="D179">IF(ISERROR(VLOOKUP(C179,District2,2,FALSE)),"",VLOOKUP(C179,District2,2,FALSE))</f>
        <v>ODF</v>
      </c>
      <c r="E179" s="63" t="s">
        <v>523</v>
      </c>
      <c r="F179" s="65">
        <v>46231</v>
      </c>
      <c r="G179" s="63" t="s">
        <v>524</v>
      </c>
      <c r="H179" s="51"/>
      <c r="I179" s="51"/>
      <c r="J179" s="51">
        <v>0.25</v>
      </c>
      <c r="K179" s="66">
        <f t="shared" si="23"/>
        <v>400.53999999999991</v>
      </c>
      <c r="L179" s="66">
        <f t="shared" si="24"/>
        <v>23.910000000000018</v>
      </c>
      <c r="M179" s="66">
        <f t="shared" si="21"/>
        <v>8.4</v>
      </c>
      <c r="N179" s="66">
        <f t="shared" si="22"/>
        <v>432.84999999999991</v>
      </c>
      <c r="O179" s="51" t="s">
        <v>118</v>
      </c>
      <c r="P179" s="63" t="s">
        <v>119</v>
      </c>
      <c r="Q179" s="67"/>
      <c r="R179" s="50"/>
    </row>
    <row r="180" spans="1:18" ht="56.1" customHeight="1">
      <c r="A180" s="51">
        <f t="shared" si="20"/>
        <v>278</v>
      </c>
      <c r="B180" s="63" t="s">
        <v>525</v>
      </c>
      <c r="C180" s="51" t="s">
        <v>146</v>
      </c>
      <c r="D180" s="64" t="str">
        <f t="array" ref="D180">IF(ISERROR(VLOOKUP(C180,District2,2,FALSE)),"",VLOOKUP(C180,District2,2,FALSE))</f>
        <v>FS</v>
      </c>
      <c r="E180" s="63" t="s">
        <v>526</v>
      </c>
      <c r="F180" s="65">
        <v>46231</v>
      </c>
      <c r="G180" s="63" t="s">
        <v>527</v>
      </c>
      <c r="H180" s="51"/>
      <c r="I180" s="51"/>
      <c r="J180" s="51">
        <v>0.4</v>
      </c>
      <c r="K180" s="66">
        <f t="shared" si="23"/>
        <v>400.53999999999991</v>
      </c>
      <c r="L180" s="66">
        <f t="shared" si="24"/>
        <v>23.910000000000018</v>
      </c>
      <c r="M180" s="66">
        <f t="shared" si="21"/>
        <v>8.8000000000000007</v>
      </c>
      <c r="N180" s="66">
        <f t="shared" si="22"/>
        <v>433.24999999999994</v>
      </c>
      <c r="O180" s="51" t="s">
        <v>118</v>
      </c>
      <c r="P180" s="63" t="s">
        <v>119</v>
      </c>
      <c r="Q180" s="67"/>
      <c r="R180" s="50"/>
    </row>
    <row r="181" spans="1:18" ht="56.1" customHeight="1">
      <c r="A181" s="51">
        <f t="shared" si="20"/>
        <v>279</v>
      </c>
      <c r="B181" s="63" t="s">
        <v>528</v>
      </c>
      <c r="C181" s="51" t="s">
        <v>79</v>
      </c>
      <c r="D181" s="64" t="str">
        <f t="array" ref="D181">IF(ISERROR(VLOOKUP(C181,District2,2,FALSE)),"",VLOOKUP(C181,District2,2,FALSE))</f>
        <v>NFCA</v>
      </c>
      <c r="E181" s="63" t="s">
        <v>529</v>
      </c>
      <c r="F181" s="65">
        <v>46237</v>
      </c>
      <c r="G181" s="63" t="s">
        <v>530</v>
      </c>
      <c r="H181" s="51"/>
      <c r="I181" s="51"/>
      <c r="J181" s="51"/>
      <c r="K181" s="66">
        <f t="shared" si="23"/>
        <v>400.53999999999991</v>
      </c>
      <c r="L181" s="66">
        <f t="shared" si="24"/>
        <v>23.910000000000018</v>
      </c>
      <c r="M181" s="66">
        <f t="shared" si="21"/>
        <v>8.8000000000000007</v>
      </c>
      <c r="N181" s="66">
        <f t="shared" si="22"/>
        <v>433.24999999999994</v>
      </c>
      <c r="O181" s="51" t="s">
        <v>201</v>
      </c>
      <c r="P181" s="63" t="s">
        <v>119</v>
      </c>
      <c r="Q181" s="67"/>
      <c r="R181" s="50"/>
    </row>
    <row r="182" spans="1:18" ht="56.1" customHeight="1">
      <c r="A182" s="51">
        <f>A181+1</f>
        <v>280</v>
      </c>
      <c r="B182" s="63" t="s">
        <v>531</v>
      </c>
      <c r="C182" s="51" t="s">
        <v>38</v>
      </c>
      <c r="D182" s="64" t="str">
        <f t="array" ref="D182">IF(ISERROR(VLOOKUP(C182,District2,2,FALSE)),"",VLOOKUP(C182,District2,2,FALSE))</f>
        <v>ODF</v>
      </c>
      <c r="E182" s="63" t="s">
        <v>532</v>
      </c>
      <c r="F182" s="65">
        <v>46237</v>
      </c>
      <c r="G182" s="63" t="s">
        <v>533</v>
      </c>
      <c r="H182" s="51">
        <v>0.1</v>
      </c>
      <c r="I182" s="51"/>
      <c r="J182" s="51"/>
      <c r="K182" s="66">
        <f t="shared" si="23"/>
        <v>400.63999999999993</v>
      </c>
      <c r="L182" s="66">
        <f t="shared" si="24"/>
        <v>23.910000000000018</v>
      </c>
      <c r="M182" s="66">
        <f t="shared" si="21"/>
        <v>8.8000000000000007</v>
      </c>
      <c r="N182" s="66">
        <f t="shared" si="22"/>
        <v>433.34999999999997</v>
      </c>
      <c r="O182" s="51" t="s">
        <v>201</v>
      </c>
      <c r="P182" s="63" t="s">
        <v>119</v>
      </c>
      <c r="Q182" s="67"/>
      <c r="R182" s="50"/>
    </row>
    <row r="183" spans="1:18" ht="56.1" customHeight="1">
      <c r="A183" s="51">
        <f t="shared" si="20"/>
        <v>281</v>
      </c>
      <c r="B183" s="63" t="s">
        <v>534</v>
      </c>
      <c r="C183" s="51" t="s">
        <v>79</v>
      </c>
      <c r="D183" s="64" t="str">
        <f t="array" ref="D183">IF(ISERROR(VLOOKUP(C183,District2,2,FALSE)),"",VLOOKUP(C183,District2,2,FALSE))</f>
        <v>NFCA</v>
      </c>
      <c r="E183" s="63" t="s">
        <v>529</v>
      </c>
      <c r="F183" s="65">
        <v>46237</v>
      </c>
      <c r="G183" s="69" t="s">
        <v>530</v>
      </c>
      <c r="H183" s="51"/>
      <c r="I183" s="51"/>
      <c r="J183" s="51"/>
      <c r="K183" s="66">
        <f t="shared" si="23"/>
        <v>400.63999999999993</v>
      </c>
      <c r="L183" s="66">
        <f t="shared" si="24"/>
        <v>23.910000000000018</v>
      </c>
      <c r="M183" s="66">
        <f t="shared" si="21"/>
        <v>8.8000000000000007</v>
      </c>
      <c r="N183" s="66">
        <f t="shared" si="22"/>
        <v>433.34999999999997</v>
      </c>
      <c r="O183" s="51" t="s">
        <v>201</v>
      </c>
      <c r="P183" s="63" t="s">
        <v>119</v>
      </c>
      <c r="Q183" s="67"/>
      <c r="R183" s="50"/>
    </row>
    <row r="184" spans="1:18" ht="56.1" customHeight="1">
      <c r="A184" s="51">
        <f t="shared" si="20"/>
        <v>282</v>
      </c>
      <c r="B184" s="63" t="s">
        <v>535</v>
      </c>
      <c r="C184" s="51" t="s">
        <v>49</v>
      </c>
      <c r="D184" s="64" t="str">
        <f t="array" ref="D184">IF(ISERROR(VLOOKUP(C184,District2,2,FALSE)),"",VLOOKUP(C184,District2,2,FALSE))</f>
        <v>ODF</v>
      </c>
      <c r="E184" s="63" t="s">
        <v>536</v>
      </c>
      <c r="F184" s="65">
        <v>46238</v>
      </c>
      <c r="G184" s="63" t="s">
        <v>537</v>
      </c>
      <c r="H184" s="51"/>
      <c r="I184" s="51"/>
      <c r="J184" s="51">
        <v>0.8</v>
      </c>
      <c r="K184" s="66">
        <f t="shared" si="23"/>
        <v>400.63999999999993</v>
      </c>
      <c r="L184" s="66">
        <f t="shared" si="24"/>
        <v>23.910000000000018</v>
      </c>
      <c r="M184" s="66">
        <f t="shared" si="21"/>
        <v>9.6000000000000014</v>
      </c>
      <c r="N184" s="66">
        <f t="shared" si="22"/>
        <v>434.15</v>
      </c>
      <c r="O184" s="51" t="s">
        <v>201</v>
      </c>
      <c r="P184" s="63" t="s">
        <v>119</v>
      </c>
      <c r="Q184" s="67"/>
      <c r="R184" s="50"/>
    </row>
    <row r="185" spans="1:18" ht="56.1" customHeight="1">
      <c r="A185" s="51">
        <f t="shared" si="20"/>
        <v>283</v>
      </c>
      <c r="B185" s="63" t="s">
        <v>538</v>
      </c>
      <c r="C185" s="51" t="s">
        <v>38</v>
      </c>
      <c r="D185" s="64" t="str">
        <f t="array" ref="D185">IF(ISERROR(VLOOKUP(C185,District2,2,FALSE)),"",VLOOKUP(C185,District2,2,FALSE))</f>
        <v>ODF</v>
      </c>
      <c r="E185" s="63" t="s">
        <v>539</v>
      </c>
      <c r="F185" s="65">
        <v>46238</v>
      </c>
      <c r="G185" s="63" t="s">
        <v>540</v>
      </c>
      <c r="H185" s="51"/>
      <c r="I185" s="51"/>
      <c r="J185" s="51">
        <v>0.1</v>
      </c>
      <c r="K185" s="66">
        <f t="shared" si="23"/>
        <v>400.63999999999993</v>
      </c>
      <c r="L185" s="66">
        <f t="shared" si="24"/>
        <v>23.910000000000018</v>
      </c>
      <c r="M185" s="66">
        <f t="shared" si="21"/>
        <v>9.7000000000000011</v>
      </c>
      <c r="N185" s="66">
        <f t="shared" si="22"/>
        <v>434.24999999999994</v>
      </c>
      <c r="O185" s="51" t="s">
        <v>118</v>
      </c>
      <c r="P185" s="63" t="s">
        <v>119</v>
      </c>
      <c r="Q185" s="67"/>
      <c r="R185" s="50"/>
    </row>
    <row r="186" spans="1:18" ht="56.1" customHeight="1">
      <c r="A186" s="51">
        <f t="shared" si="20"/>
        <v>284</v>
      </c>
      <c r="B186" s="63" t="s">
        <v>541</v>
      </c>
      <c r="C186" s="51" t="s">
        <v>98</v>
      </c>
      <c r="D186" s="64" t="str">
        <f t="array" ref="D186">IF(ISERROR(VLOOKUP(C186,District2,2,FALSE)),"",VLOOKUP(C186,District2,2,FALSE))</f>
        <v>Mutual Aid</v>
      </c>
      <c r="E186" s="63" t="s">
        <v>542</v>
      </c>
      <c r="F186" s="65">
        <v>46239</v>
      </c>
      <c r="G186" s="63"/>
      <c r="H186" s="51"/>
      <c r="I186" s="51"/>
      <c r="J186" s="51"/>
      <c r="K186" s="66">
        <f t="shared" si="23"/>
        <v>400.63999999999993</v>
      </c>
      <c r="L186" s="66">
        <f t="shared" si="24"/>
        <v>23.910000000000018</v>
      </c>
      <c r="M186" s="66">
        <f t="shared" si="21"/>
        <v>9.7000000000000011</v>
      </c>
      <c r="N186" s="66">
        <f t="shared" si="22"/>
        <v>434.24999999999994</v>
      </c>
      <c r="O186" s="51" t="s">
        <v>118</v>
      </c>
      <c r="P186" s="63" t="s">
        <v>119</v>
      </c>
      <c r="Q186" s="67" t="s">
        <v>101</v>
      </c>
      <c r="R186" s="50"/>
    </row>
    <row r="187" spans="1:18" ht="56.1" customHeight="1">
      <c r="A187" s="51">
        <f>A186+1</f>
        <v>285</v>
      </c>
      <c r="B187" s="63" t="s">
        <v>543</v>
      </c>
      <c r="C187" s="51" t="s">
        <v>98</v>
      </c>
      <c r="D187" s="64" t="str">
        <f t="array" ref="D187">IF(ISERROR(VLOOKUP(C187,District2,2,FALSE)),"",VLOOKUP(C187,District2,2,FALSE))</f>
        <v>Mutual Aid</v>
      </c>
      <c r="E187" s="63" t="s">
        <v>544</v>
      </c>
      <c r="F187" s="65">
        <v>46239</v>
      </c>
      <c r="G187" s="63" t="s">
        <v>545</v>
      </c>
      <c r="H187" s="51"/>
      <c r="I187" s="51"/>
      <c r="J187" s="51"/>
      <c r="K187" s="66">
        <f t="shared" si="23"/>
        <v>400.63999999999993</v>
      </c>
      <c r="L187" s="66">
        <f t="shared" si="24"/>
        <v>23.910000000000018</v>
      </c>
      <c r="M187" s="66">
        <f t="shared" si="21"/>
        <v>9.7000000000000011</v>
      </c>
      <c r="N187" s="66">
        <f t="shared" si="22"/>
        <v>434.24999999999994</v>
      </c>
      <c r="O187" s="51" t="s">
        <v>118</v>
      </c>
      <c r="P187" s="63" t="s">
        <v>119</v>
      </c>
      <c r="Q187" s="67"/>
      <c r="R187" s="50"/>
    </row>
    <row r="188" spans="1:18" ht="56.1" customHeight="1">
      <c r="A188" s="51">
        <f t="shared" si="20"/>
        <v>286</v>
      </c>
      <c r="B188" s="63" t="s">
        <v>546</v>
      </c>
      <c r="C188" s="51" t="s">
        <v>27</v>
      </c>
      <c r="D188" s="64" t="str">
        <f t="array" ref="D188">IF(ISERROR(VLOOKUP(C188,District2,2,FALSE)),"",VLOOKUP(C188,District2,2,FALSE))</f>
        <v>FS</v>
      </c>
      <c r="E188" s="63" t="s">
        <v>547</v>
      </c>
      <c r="F188" s="65">
        <v>46239</v>
      </c>
      <c r="G188" s="63" t="s">
        <v>548</v>
      </c>
      <c r="H188" s="51">
        <v>54131</v>
      </c>
      <c r="I188" s="51"/>
      <c r="J188" s="51"/>
      <c r="K188" s="66">
        <f t="shared" si="23"/>
        <v>54531.64</v>
      </c>
      <c r="L188" s="66">
        <f t="shared" si="24"/>
        <v>23.910000000000018</v>
      </c>
      <c r="M188" s="66">
        <f t="shared" si="21"/>
        <v>9.7000000000000011</v>
      </c>
      <c r="N188" s="66">
        <f t="shared" si="22"/>
        <v>54565.25</v>
      </c>
      <c r="O188" s="51" t="s">
        <v>118</v>
      </c>
      <c r="P188" s="63" t="s">
        <v>119</v>
      </c>
      <c r="Q188" s="67"/>
      <c r="R188" s="50"/>
    </row>
    <row r="189" spans="1:18" ht="56.1" customHeight="1">
      <c r="A189" s="51">
        <f t="shared" si="20"/>
        <v>287</v>
      </c>
      <c r="B189" s="63" t="s">
        <v>549</v>
      </c>
      <c r="C189" s="51" t="s">
        <v>550</v>
      </c>
      <c r="D189" s="64" t="str">
        <f t="array" ref="D189">IF(ISERROR(VLOOKUP(C189,District2,2,FALSE)),"",VLOOKUP(C189,District2,2,FALSE))</f>
        <v>NON STAT</v>
      </c>
      <c r="E189" s="63" t="s">
        <v>547</v>
      </c>
      <c r="F189" s="65">
        <v>46240</v>
      </c>
      <c r="G189" s="63"/>
      <c r="H189" s="51"/>
      <c r="I189" s="51"/>
      <c r="J189" s="51"/>
      <c r="K189" s="66">
        <f t="shared" si="23"/>
        <v>54531.64</v>
      </c>
      <c r="L189" s="66">
        <f t="shared" si="24"/>
        <v>23.910000000000018</v>
      </c>
      <c r="M189" s="66">
        <f t="shared" si="21"/>
        <v>9.7000000000000011</v>
      </c>
      <c r="N189" s="66">
        <f t="shared" si="22"/>
        <v>54565.25</v>
      </c>
      <c r="O189" s="51"/>
      <c r="P189" s="63"/>
      <c r="Q189" s="67"/>
      <c r="R189" s="50"/>
    </row>
    <row r="190" spans="1:18" ht="56.1" customHeight="1">
      <c r="A190" s="51">
        <f t="shared" si="20"/>
        <v>288</v>
      </c>
      <c r="B190" s="63" t="s">
        <v>551</v>
      </c>
      <c r="C190" s="51" t="s">
        <v>6</v>
      </c>
      <c r="D190" s="64" t="str">
        <f t="array" ref="D190">IF(ISERROR(VLOOKUP(C190,District2,2,FALSE)),"",VLOOKUP(C190,District2,2,FALSE))</f>
        <v>FA</v>
      </c>
      <c r="E190" s="63" t="s">
        <v>552</v>
      </c>
      <c r="F190" s="65">
        <v>46241</v>
      </c>
      <c r="G190" s="63" t="s">
        <v>553</v>
      </c>
      <c r="H190" s="51"/>
      <c r="I190" s="51"/>
      <c r="J190" s="51"/>
      <c r="K190" s="66">
        <f t="shared" si="23"/>
        <v>54531.64</v>
      </c>
      <c r="L190" s="66">
        <f t="shared" si="24"/>
        <v>23.910000000000018</v>
      </c>
      <c r="M190" s="66">
        <f t="shared" si="21"/>
        <v>9.7000000000000011</v>
      </c>
      <c r="N190" s="66">
        <f t="shared" si="22"/>
        <v>54565.25</v>
      </c>
      <c r="O190" s="51" t="s">
        <v>118</v>
      </c>
      <c r="P190" s="63" t="s">
        <v>119</v>
      </c>
      <c r="Q190" s="67"/>
      <c r="R190" s="50"/>
    </row>
    <row r="191" spans="1:18" ht="56.1" customHeight="1">
      <c r="A191" s="51">
        <f t="shared" si="20"/>
        <v>289</v>
      </c>
      <c r="B191" s="63" t="s">
        <v>554</v>
      </c>
      <c r="C191" s="51" t="s">
        <v>98</v>
      </c>
      <c r="D191" s="64" t="str">
        <f t="array" ref="D191">IF(ISERROR(VLOOKUP(C191,District2,2,FALSE)),"",VLOOKUP(C191,District2,2,FALSE))</f>
        <v>Mutual Aid</v>
      </c>
      <c r="E191" s="63" t="s">
        <v>555</v>
      </c>
      <c r="F191" s="65">
        <v>46244</v>
      </c>
      <c r="G191" s="63" t="s">
        <v>556</v>
      </c>
      <c r="H191" s="51"/>
      <c r="I191" s="51"/>
      <c r="J191" s="51"/>
      <c r="K191" s="66">
        <f t="shared" si="23"/>
        <v>54531.64</v>
      </c>
      <c r="L191" s="66">
        <f t="shared" si="24"/>
        <v>23.910000000000018</v>
      </c>
      <c r="M191" s="66">
        <f t="shared" si="21"/>
        <v>9.7000000000000011</v>
      </c>
      <c r="N191" s="66">
        <f t="shared" si="22"/>
        <v>54565.25</v>
      </c>
      <c r="O191" s="51" t="s">
        <v>118</v>
      </c>
      <c r="P191" s="63" t="s">
        <v>119</v>
      </c>
      <c r="Q191" s="67"/>
      <c r="R191" s="50"/>
    </row>
    <row r="192" spans="1:18" ht="56.1" customHeight="1">
      <c r="A192" s="51">
        <f t="shared" si="20"/>
        <v>290</v>
      </c>
      <c r="B192" s="63" t="s">
        <v>557</v>
      </c>
      <c r="C192" s="51" t="s">
        <v>6</v>
      </c>
      <c r="D192" s="64" t="str">
        <f t="array" ref="D192">IF(ISERROR(VLOOKUP(C192,District2,2,FALSE)),"",VLOOKUP(C192,District2,2,FALSE))</f>
        <v>FA</v>
      </c>
      <c r="E192" s="63" t="s">
        <v>558</v>
      </c>
      <c r="F192" s="65">
        <v>46244</v>
      </c>
      <c r="G192" s="63"/>
      <c r="H192" s="51"/>
      <c r="I192" s="51"/>
      <c r="J192" s="51"/>
      <c r="K192" s="66">
        <f t="shared" si="23"/>
        <v>54531.64</v>
      </c>
      <c r="L192" s="66">
        <f t="shared" si="24"/>
        <v>23.910000000000018</v>
      </c>
      <c r="M192" s="66">
        <f t="shared" si="21"/>
        <v>9.7000000000000011</v>
      </c>
      <c r="N192" s="66">
        <f t="shared" si="22"/>
        <v>54565.25</v>
      </c>
      <c r="O192" s="51" t="s">
        <v>118</v>
      </c>
      <c r="P192" s="63" t="s">
        <v>119</v>
      </c>
      <c r="Q192" s="67"/>
      <c r="R192" s="50"/>
    </row>
    <row r="193" spans="1:18" ht="56.1" customHeight="1">
      <c r="A193" s="51">
        <f t="shared" si="20"/>
        <v>291</v>
      </c>
      <c r="B193" s="63" t="s">
        <v>559</v>
      </c>
      <c r="C193" s="51" t="s">
        <v>38</v>
      </c>
      <c r="D193" s="64" t="str">
        <f t="array" ref="D193">IF(ISERROR(VLOOKUP(C193,District2,2,FALSE)),"",VLOOKUP(C193,District2,2,FALSE))</f>
        <v>ODF</v>
      </c>
      <c r="E193" s="63" t="s">
        <v>560</v>
      </c>
      <c r="F193" s="65">
        <v>46245</v>
      </c>
      <c r="G193" s="63" t="s">
        <v>561</v>
      </c>
      <c r="H193" s="51">
        <v>0.5</v>
      </c>
      <c r="I193" s="51"/>
      <c r="J193" s="51"/>
      <c r="K193" s="66">
        <f t="shared" si="23"/>
        <v>54532.14</v>
      </c>
      <c r="L193" s="66">
        <f t="shared" si="24"/>
        <v>23.910000000000018</v>
      </c>
      <c r="M193" s="66">
        <f t="shared" si="21"/>
        <v>9.7000000000000011</v>
      </c>
      <c r="N193" s="66">
        <f t="shared" si="22"/>
        <v>54565.75</v>
      </c>
      <c r="O193" s="51" t="s">
        <v>118</v>
      </c>
      <c r="P193" s="63" t="s">
        <v>119</v>
      </c>
      <c r="Q193" s="67"/>
      <c r="R193" s="50"/>
    </row>
    <row r="194" spans="1:18" ht="56.1" customHeight="1">
      <c r="A194" s="51">
        <f t="shared" si="20"/>
        <v>292</v>
      </c>
      <c r="B194" s="63" t="s">
        <v>562</v>
      </c>
      <c r="C194" s="51" t="s">
        <v>38</v>
      </c>
      <c r="D194" s="64" t="str">
        <f t="array" ref="D194">IF(ISERROR(VLOOKUP(C194,District2,2,FALSE)),"",VLOOKUP(C194,District2,2,FALSE))</f>
        <v>ODF</v>
      </c>
      <c r="E194" s="63" t="s">
        <v>563</v>
      </c>
      <c r="F194" s="65">
        <v>46245</v>
      </c>
      <c r="G194" s="63" t="s">
        <v>564</v>
      </c>
      <c r="H194" s="51">
        <v>0.38</v>
      </c>
      <c r="I194" s="51"/>
      <c r="J194" s="51"/>
      <c r="K194" s="66">
        <f t="shared" ref="K194:K225" si="25">SUM(H194)+K193</f>
        <v>54532.52</v>
      </c>
      <c r="L194" s="66">
        <f t="shared" ref="L194:L225" si="26">SUM(I194)+L193</f>
        <v>23.910000000000018</v>
      </c>
      <c r="M194" s="66">
        <f t="shared" si="21"/>
        <v>9.7000000000000011</v>
      </c>
      <c r="N194" s="66">
        <f t="shared" si="22"/>
        <v>54566.13</v>
      </c>
      <c r="O194" s="51" t="s">
        <v>118</v>
      </c>
      <c r="P194" s="63" t="s">
        <v>119</v>
      </c>
      <c r="Q194" s="67"/>
      <c r="R194" s="50"/>
    </row>
    <row r="195" spans="1:18" ht="56.1" customHeight="1">
      <c r="A195" s="51">
        <f t="shared" si="20"/>
        <v>293</v>
      </c>
      <c r="B195" s="63" t="s">
        <v>565</v>
      </c>
      <c r="C195" s="51" t="s">
        <v>27</v>
      </c>
      <c r="D195" s="64" t="str">
        <f t="array" ref="D195">IF(ISERROR(VLOOKUP(C195,District2,2,FALSE)),"",VLOOKUP(C195,District2,2,FALSE))</f>
        <v>FS</v>
      </c>
      <c r="E195" s="63" t="s">
        <v>566</v>
      </c>
      <c r="F195" s="65">
        <v>46247</v>
      </c>
      <c r="G195" s="63" t="s">
        <v>567</v>
      </c>
      <c r="H195" s="51"/>
      <c r="I195" s="51">
        <v>0.12</v>
      </c>
      <c r="J195" s="51"/>
      <c r="K195" s="66">
        <f t="shared" si="25"/>
        <v>54532.52</v>
      </c>
      <c r="L195" s="66">
        <f t="shared" si="26"/>
        <v>24.030000000000019</v>
      </c>
      <c r="M195" s="66">
        <f t="shared" si="21"/>
        <v>9.7000000000000011</v>
      </c>
      <c r="N195" s="66">
        <f t="shared" si="22"/>
        <v>54566.249999999993</v>
      </c>
      <c r="O195" s="51" t="s">
        <v>118</v>
      </c>
      <c r="P195" s="63" t="s">
        <v>119</v>
      </c>
      <c r="Q195" s="67"/>
      <c r="R195" s="50"/>
    </row>
    <row r="196" spans="1:18" ht="56.1" customHeight="1">
      <c r="A196" s="51">
        <f t="shared" si="20"/>
        <v>294</v>
      </c>
      <c r="B196" s="63" t="s">
        <v>568</v>
      </c>
      <c r="C196" s="51" t="s">
        <v>27</v>
      </c>
      <c r="D196" s="64" t="str">
        <f t="array" ref="D196">IF(ISERROR(VLOOKUP(C196,District2,2,FALSE)),"",VLOOKUP(C196,District2,2,FALSE))</f>
        <v>FS</v>
      </c>
      <c r="E196" s="63" t="s">
        <v>569</v>
      </c>
      <c r="F196" s="65">
        <v>46247</v>
      </c>
      <c r="G196" s="63" t="s">
        <v>570</v>
      </c>
      <c r="H196" s="51"/>
      <c r="I196" s="51">
        <v>0.75</v>
      </c>
      <c r="J196" s="51"/>
      <c r="K196" s="66">
        <f t="shared" si="25"/>
        <v>54532.52</v>
      </c>
      <c r="L196" s="66">
        <f t="shared" si="26"/>
        <v>24.780000000000019</v>
      </c>
      <c r="M196" s="66">
        <f t="shared" si="21"/>
        <v>9.7000000000000011</v>
      </c>
      <c r="N196" s="66">
        <f t="shared" si="22"/>
        <v>54566.999999999993</v>
      </c>
      <c r="O196" s="51" t="s">
        <v>118</v>
      </c>
      <c r="P196" s="63" t="s">
        <v>119</v>
      </c>
      <c r="Q196" s="67"/>
      <c r="R196" s="50"/>
    </row>
    <row r="197" spans="1:18" ht="56.1" customHeight="1">
      <c r="A197" s="51">
        <f>A196+1</f>
        <v>295</v>
      </c>
      <c r="B197" s="63" t="s">
        <v>571</v>
      </c>
      <c r="C197" s="51" t="s">
        <v>146</v>
      </c>
      <c r="D197" s="64" t="str">
        <f t="array" ref="D197">IF(ISERROR(VLOOKUP(C197,District2,2,FALSE)),"",VLOOKUP(C197,District2,2,FALSE))</f>
        <v>FS</v>
      </c>
      <c r="E197" s="63" t="s">
        <v>572</v>
      </c>
      <c r="F197" s="65">
        <v>46247</v>
      </c>
      <c r="G197" s="63" t="s">
        <v>573</v>
      </c>
      <c r="H197" s="51"/>
      <c r="I197" s="51"/>
      <c r="J197" s="51">
        <v>0.1</v>
      </c>
      <c r="K197" s="66">
        <f t="shared" si="25"/>
        <v>54532.52</v>
      </c>
      <c r="L197" s="66">
        <f t="shared" si="26"/>
        <v>24.780000000000019</v>
      </c>
      <c r="M197" s="66">
        <f t="shared" si="21"/>
        <v>9.8000000000000007</v>
      </c>
      <c r="N197" s="66">
        <f t="shared" si="22"/>
        <v>54567.1</v>
      </c>
      <c r="O197" s="51"/>
      <c r="P197" s="63" t="s">
        <v>238</v>
      </c>
      <c r="Q197" s="67"/>
      <c r="R197" s="50"/>
    </row>
    <row r="198" spans="1:18" ht="56.1" customHeight="1">
      <c r="A198" s="51">
        <f t="shared" ref="A198:A261" si="27">A197+1</f>
        <v>296</v>
      </c>
      <c r="B198" s="63" t="s">
        <v>574</v>
      </c>
      <c r="C198" s="51" t="s">
        <v>146</v>
      </c>
      <c r="D198" s="64" t="str">
        <f t="array" ref="D198">IF(ISERROR(VLOOKUP(C198,District2,2,FALSE)),"",VLOOKUP(C198,District2,2,FALSE))</f>
        <v>FS</v>
      </c>
      <c r="E198" s="63" t="s">
        <v>575</v>
      </c>
      <c r="F198" s="65">
        <v>46247</v>
      </c>
      <c r="G198" s="63"/>
      <c r="H198" s="51"/>
      <c r="I198" s="51">
        <v>0.1</v>
      </c>
      <c r="J198" s="51"/>
      <c r="K198" s="66">
        <f t="shared" si="25"/>
        <v>54532.52</v>
      </c>
      <c r="L198" s="66">
        <f t="shared" si="26"/>
        <v>24.88000000000002</v>
      </c>
      <c r="M198" s="66">
        <f t="shared" si="21"/>
        <v>9.8000000000000007</v>
      </c>
      <c r="N198" s="66">
        <f t="shared" si="22"/>
        <v>54567.199999999997</v>
      </c>
      <c r="O198" s="51"/>
      <c r="P198" s="63" t="s">
        <v>238</v>
      </c>
      <c r="Q198" s="67"/>
      <c r="R198" s="50"/>
    </row>
    <row r="199" spans="1:18" ht="88.5" customHeight="1">
      <c r="A199" s="51">
        <f t="shared" si="27"/>
        <v>297</v>
      </c>
      <c r="B199" s="63" t="s">
        <v>576</v>
      </c>
      <c r="C199" s="51" t="s">
        <v>6</v>
      </c>
      <c r="D199" s="64" t="str">
        <f t="array" ref="D199">IF(ISERROR(VLOOKUP(C199,District2,2,FALSE)),"",VLOOKUP(C199,District2,2,FALSE))</f>
        <v>FA</v>
      </c>
      <c r="E199" s="63" t="s">
        <v>577</v>
      </c>
      <c r="F199" s="65">
        <v>46247</v>
      </c>
      <c r="G199" s="63" t="s">
        <v>578</v>
      </c>
      <c r="H199" s="51"/>
      <c r="I199" s="51"/>
      <c r="J199" s="51"/>
      <c r="K199" s="66">
        <f t="shared" si="25"/>
        <v>54532.52</v>
      </c>
      <c r="L199" s="66">
        <f t="shared" si="26"/>
        <v>24.88000000000002</v>
      </c>
      <c r="M199" s="66">
        <f t="shared" si="21"/>
        <v>9.8000000000000007</v>
      </c>
      <c r="N199" s="66">
        <f t="shared" si="22"/>
        <v>54567.199999999997</v>
      </c>
      <c r="O199" s="51"/>
      <c r="P199" s="63" t="s">
        <v>238</v>
      </c>
      <c r="Q199" s="67"/>
      <c r="R199" s="50"/>
    </row>
    <row r="200" spans="1:18" ht="56.1" customHeight="1">
      <c r="A200" s="51">
        <f>A199+1</f>
        <v>298</v>
      </c>
      <c r="B200" s="63" t="s">
        <v>579</v>
      </c>
      <c r="C200" s="51" t="s">
        <v>132</v>
      </c>
      <c r="D200" s="64" t="str">
        <f t="array" ref="D200">IF(ISERROR(VLOOKUP(C200,District2,2,FALSE)),"",VLOOKUP(C200,District2,2,FALSE))</f>
        <v>BLM</v>
      </c>
      <c r="E200" s="63" t="s">
        <v>580</v>
      </c>
      <c r="F200" s="65">
        <v>46247</v>
      </c>
      <c r="G200" s="63"/>
      <c r="H200" s="51"/>
      <c r="I200" s="51">
        <v>0.1</v>
      </c>
      <c r="J200" s="51"/>
      <c r="K200" s="66">
        <f t="shared" si="25"/>
        <v>54532.52</v>
      </c>
      <c r="L200" s="66">
        <f t="shared" si="26"/>
        <v>24.980000000000022</v>
      </c>
      <c r="M200" s="66">
        <f t="shared" si="21"/>
        <v>9.8000000000000007</v>
      </c>
      <c r="N200" s="66">
        <f t="shared" si="22"/>
        <v>54567.3</v>
      </c>
      <c r="O200" s="51"/>
      <c r="P200" s="63" t="s">
        <v>238</v>
      </c>
      <c r="Q200" s="67"/>
      <c r="R200" s="50"/>
    </row>
    <row r="201" spans="1:18" ht="56.1" customHeight="1">
      <c r="A201" s="51">
        <f>A200+1</f>
        <v>299</v>
      </c>
      <c r="B201" s="63" t="s">
        <v>581</v>
      </c>
      <c r="C201" s="51" t="s">
        <v>132</v>
      </c>
      <c r="D201" s="64" t="str">
        <f t="array" ref="D201">IF(ISERROR(VLOOKUP(C201,District2,2,FALSE)),"",VLOOKUP(C201,District2,2,FALSE))</f>
        <v>BLM</v>
      </c>
      <c r="E201" s="63" t="s">
        <v>582</v>
      </c>
      <c r="F201" s="65">
        <v>46247</v>
      </c>
      <c r="G201" s="63"/>
      <c r="H201" s="51"/>
      <c r="I201" s="51">
        <v>0.1</v>
      </c>
      <c r="J201" s="51"/>
      <c r="K201" s="66">
        <f t="shared" si="25"/>
        <v>54532.52</v>
      </c>
      <c r="L201" s="66">
        <f t="shared" si="26"/>
        <v>25.080000000000023</v>
      </c>
      <c r="M201" s="66">
        <f t="shared" si="21"/>
        <v>9.8000000000000007</v>
      </c>
      <c r="N201" s="66">
        <f t="shared" si="22"/>
        <v>54567.4</v>
      </c>
      <c r="O201" s="51"/>
      <c r="P201" s="63" t="s">
        <v>238</v>
      </c>
      <c r="Q201" s="67"/>
      <c r="R201" s="50"/>
    </row>
    <row r="202" spans="1:18" ht="56.1" customHeight="1">
      <c r="A202" s="51">
        <f t="shared" si="27"/>
        <v>300</v>
      </c>
      <c r="B202" s="63" t="s">
        <v>583</v>
      </c>
      <c r="C202" s="51" t="s">
        <v>132</v>
      </c>
      <c r="D202" s="64" t="str">
        <f t="array" ref="D202">IF(ISERROR(VLOOKUP(C202,District2,2,FALSE)),"",VLOOKUP(C202,District2,2,FALSE))</f>
        <v>BLM</v>
      </c>
      <c r="E202" s="63" t="s">
        <v>584</v>
      </c>
      <c r="F202" s="65">
        <v>46247</v>
      </c>
      <c r="G202" s="63"/>
      <c r="H202" s="51"/>
      <c r="I202" s="51">
        <v>0.1</v>
      </c>
      <c r="J202" s="51"/>
      <c r="K202" s="66">
        <f t="shared" si="25"/>
        <v>54532.52</v>
      </c>
      <c r="L202" s="66">
        <f t="shared" si="26"/>
        <v>25.180000000000025</v>
      </c>
      <c r="M202" s="66">
        <f t="shared" si="21"/>
        <v>9.8000000000000007</v>
      </c>
      <c r="N202" s="66">
        <f t="shared" si="22"/>
        <v>54567.5</v>
      </c>
      <c r="O202" s="51"/>
      <c r="P202" s="63" t="s">
        <v>238</v>
      </c>
      <c r="Q202" s="67"/>
      <c r="R202" s="50"/>
    </row>
    <row r="203" spans="1:18" ht="56.1" customHeight="1">
      <c r="A203" s="51">
        <f t="shared" si="27"/>
        <v>301</v>
      </c>
      <c r="B203" s="63" t="s">
        <v>585</v>
      </c>
      <c r="C203" s="51" t="s">
        <v>98</v>
      </c>
      <c r="D203" s="64" t="str">
        <f t="array" ref="D203">IF(ISERROR(VLOOKUP(C203,District2,2,FALSE)),"",VLOOKUP(C203,District2,2,FALSE))</f>
        <v>Mutual Aid</v>
      </c>
      <c r="E203" s="63" t="s">
        <v>586</v>
      </c>
      <c r="F203" s="65">
        <v>46247</v>
      </c>
      <c r="G203" s="63"/>
      <c r="H203" s="51"/>
      <c r="I203" s="51"/>
      <c r="J203" s="51"/>
      <c r="K203" s="66">
        <f t="shared" si="25"/>
        <v>54532.52</v>
      </c>
      <c r="L203" s="66">
        <f t="shared" si="26"/>
        <v>25.180000000000025</v>
      </c>
      <c r="M203" s="66">
        <f t="shared" si="21"/>
        <v>9.8000000000000007</v>
      </c>
      <c r="N203" s="66">
        <f t="shared" si="22"/>
        <v>54567.5</v>
      </c>
      <c r="O203" s="51"/>
      <c r="P203" s="63" t="s">
        <v>238</v>
      </c>
      <c r="Q203" s="67"/>
      <c r="R203" s="50"/>
    </row>
    <row r="204" spans="1:18" ht="56.1" customHeight="1">
      <c r="A204" s="51">
        <f t="shared" si="27"/>
        <v>302</v>
      </c>
      <c r="B204" s="63" t="s">
        <v>587</v>
      </c>
      <c r="C204" s="51" t="s">
        <v>6</v>
      </c>
      <c r="D204" s="64" t="str">
        <f t="array" ref="D204">IF(ISERROR(VLOOKUP(C204,District2,2,FALSE)),"",VLOOKUP(C204,District2,2,FALSE))</f>
        <v>FA</v>
      </c>
      <c r="E204" s="63" t="s">
        <v>588</v>
      </c>
      <c r="F204" s="65">
        <v>46247</v>
      </c>
      <c r="G204" s="63"/>
      <c r="H204" s="51"/>
      <c r="I204" s="51"/>
      <c r="J204" s="51"/>
      <c r="K204" s="66">
        <f t="shared" si="25"/>
        <v>54532.52</v>
      </c>
      <c r="L204" s="66">
        <f t="shared" si="26"/>
        <v>25.180000000000025</v>
      </c>
      <c r="M204" s="66">
        <f t="shared" si="21"/>
        <v>9.8000000000000007</v>
      </c>
      <c r="N204" s="66">
        <f t="shared" si="22"/>
        <v>54567.5</v>
      </c>
      <c r="O204" s="51"/>
      <c r="P204" s="63" t="s">
        <v>238</v>
      </c>
      <c r="Q204" s="67"/>
      <c r="R204" s="50"/>
    </row>
    <row r="205" spans="1:18" ht="56.1" customHeight="1">
      <c r="A205" s="51">
        <f t="shared" si="27"/>
        <v>303</v>
      </c>
      <c r="B205" s="63" t="s">
        <v>589</v>
      </c>
      <c r="C205" s="51" t="s">
        <v>132</v>
      </c>
      <c r="D205" s="64" t="str">
        <f t="array" ref="D205">IF(ISERROR(VLOOKUP(C205,District2,2,FALSE)),"",VLOOKUP(C205,District2,2,FALSE))</f>
        <v>BLM</v>
      </c>
      <c r="E205" s="63" t="s">
        <v>590</v>
      </c>
      <c r="F205" s="65">
        <v>46247</v>
      </c>
      <c r="G205" s="63"/>
      <c r="H205" s="51"/>
      <c r="I205" s="51">
        <v>0.1</v>
      </c>
      <c r="J205" s="51"/>
      <c r="K205" s="66">
        <f t="shared" si="25"/>
        <v>54532.52</v>
      </c>
      <c r="L205" s="66">
        <f t="shared" si="26"/>
        <v>25.280000000000026</v>
      </c>
      <c r="M205" s="66">
        <f t="shared" si="21"/>
        <v>9.8000000000000007</v>
      </c>
      <c r="N205" s="66">
        <f t="shared" si="22"/>
        <v>54567.6</v>
      </c>
      <c r="O205" s="51"/>
      <c r="P205" s="63" t="s">
        <v>238</v>
      </c>
      <c r="Q205" s="67"/>
      <c r="R205" s="50"/>
    </row>
    <row r="206" spans="1:18" ht="56.1" customHeight="1">
      <c r="A206" s="51">
        <f t="shared" si="27"/>
        <v>304</v>
      </c>
      <c r="B206" s="63" t="s">
        <v>591</v>
      </c>
      <c r="C206" s="51" t="s">
        <v>6</v>
      </c>
      <c r="D206" s="64" t="str">
        <f t="array" ref="D206">IF(ISERROR(VLOOKUP(C206,District2,2,FALSE)),"",VLOOKUP(C206,District2,2,FALSE))</f>
        <v>FA</v>
      </c>
      <c r="E206" s="63" t="s">
        <v>592</v>
      </c>
      <c r="F206" s="65">
        <v>46248</v>
      </c>
      <c r="G206" s="63"/>
      <c r="H206" s="51"/>
      <c r="I206" s="51"/>
      <c r="J206" s="51"/>
      <c r="K206" s="66">
        <f t="shared" si="25"/>
        <v>54532.52</v>
      </c>
      <c r="L206" s="66">
        <f t="shared" si="26"/>
        <v>25.280000000000026</v>
      </c>
      <c r="M206" s="66">
        <f t="shared" si="21"/>
        <v>9.8000000000000007</v>
      </c>
      <c r="N206" s="66">
        <f t="shared" si="22"/>
        <v>54567.6</v>
      </c>
      <c r="O206" s="51"/>
      <c r="P206" s="63" t="s">
        <v>238</v>
      </c>
      <c r="Q206" s="67"/>
      <c r="R206" s="50"/>
    </row>
    <row r="207" spans="1:18" ht="56.1" customHeight="1">
      <c r="A207" s="51">
        <f t="shared" si="27"/>
        <v>305</v>
      </c>
      <c r="B207" s="63" t="s">
        <v>593</v>
      </c>
      <c r="C207" s="51" t="s">
        <v>146</v>
      </c>
      <c r="D207" s="64" t="str">
        <f t="array" ref="D207">IF(ISERROR(VLOOKUP(C207,District2,2,FALSE)),"",VLOOKUP(C207,District2,2,FALSE))</f>
        <v>FS</v>
      </c>
      <c r="E207" s="63" t="s">
        <v>594</v>
      </c>
      <c r="F207" s="65">
        <v>46248</v>
      </c>
      <c r="G207" s="63"/>
      <c r="H207" s="51"/>
      <c r="I207" s="51">
        <v>0.1</v>
      </c>
      <c r="J207" s="51"/>
      <c r="K207" s="66">
        <f t="shared" si="25"/>
        <v>54532.52</v>
      </c>
      <c r="L207" s="66">
        <f t="shared" si="26"/>
        <v>25.380000000000027</v>
      </c>
      <c r="M207" s="66">
        <f t="shared" ref="M207:M270" si="28">SUM(J207)+M206</f>
        <v>9.8000000000000007</v>
      </c>
      <c r="N207" s="66">
        <f t="shared" ref="N207:N270" si="29">SUM(K207+L207+M207)</f>
        <v>54567.7</v>
      </c>
      <c r="O207" s="51"/>
      <c r="P207" s="63" t="s">
        <v>238</v>
      </c>
      <c r="Q207" s="67"/>
      <c r="R207" s="50"/>
    </row>
    <row r="208" spans="1:18" ht="56.1" customHeight="1">
      <c r="A208" s="51">
        <f t="shared" si="27"/>
        <v>306</v>
      </c>
      <c r="B208" s="63" t="s">
        <v>595</v>
      </c>
      <c r="C208" s="51" t="s">
        <v>146</v>
      </c>
      <c r="D208" s="64" t="str">
        <f t="array" ref="D208">IF(ISERROR(VLOOKUP(C208,District2,2,FALSE)),"",VLOOKUP(C208,District2,2,FALSE))</f>
        <v>FS</v>
      </c>
      <c r="E208" s="63" t="s">
        <v>596</v>
      </c>
      <c r="F208" s="65">
        <v>46248</v>
      </c>
      <c r="G208" s="63" t="s">
        <v>597</v>
      </c>
      <c r="H208" s="51"/>
      <c r="I208" s="51">
        <v>0.1</v>
      </c>
      <c r="J208" s="51"/>
      <c r="K208" s="66">
        <f t="shared" si="25"/>
        <v>54532.52</v>
      </c>
      <c r="L208" s="66">
        <f t="shared" si="26"/>
        <v>25.480000000000029</v>
      </c>
      <c r="M208" s="66">
        <f t="shared" si="28"/>
        <v>9.8000000000000007</v>
      </c>
      <c r="N208" s="66">
        <f t="shared" si="29"/>
        <v>54567.8</v>
      </c>
      <c r="O208" s="51"/>
      <c r="P208" s="63" t="s">
        <v>238</v>
      </c>
      <c r="Q208" s="67"/>
      <c r="R208" s="50"/>
    </row>
    <row r="209" spans="1:18" ht="56.1" customHeight="1">
      <c r="A209" s="51">
        <f t="shared" si="27"/>
        <v>307</v>
      </c>
      <c r="B209" s="63" t="s">
        <v>598</v>
      </c>
      <c r="C209" s="51" t="s">
        <v>6</v>
      </c>
      <c r="D209" s="64" t="str">
        <f t="array" ref="D209">IF(ISERROR(VLOOKUP(C209,District2,2,FALSE)),"",VLOOKUP(C209,District2,2,FALSE))</f>
        <v>FA</v>
      </c>
      <c r="E209" s="63" t="s">
        <v>599</v>
      </c>
      <c r="F209" s="65">
        <v>46249</v>
      </c>
      <c r="G209" s="63"/>
      <c r="H209" s="51"/>
      <c r="I209" s="51"/>
      <c r="J209" s="51"/>
      <c r="K209" s="66">
        <f t="shared" si="25"/>
        <v>54532.52</v>
      </c>
      <c r="L209" s="66">
        <f t="shared" si="26"/>
        <v>25.480000000000029</v>
      </c>
      <c r="M209" s="66">
        <f t="shared" si="28"/>
        <v>9.8000000000000007</v>
      </c>
      <c r="N209" s="66">
        <f t="shared" si="29"/>
        <v>54567.8</v>
      </c>
      <c r="O209" s="51"/>
      <c r="P209" s="63" t="s">
        <v>238</v>
      </c>
      <c r="Q209" s="67"/>
      <c r="R209" s="50"/>
    </row>
    <row r="210" spans="1:18" ht="56.1" customHeight="1">
      <c r="A210" s="51">
        <f t="shared" si="27"/>
        <v>308</v>
      </c>
      <c r="B210" s="63" t="s">
        <v>600</v>
      </c>
      <c r="C210" s="51" t="s">
        <v>49</v>
      </c>
      <c r="D210" s="64" t="str">
        <f t="array" ref="D210">IF(ISERROR(VLOOKUP(C210,District2,2,FALSE)),"",VLOOKUP(C210,District2,2,FALSE))</f>
        <v>ODF</v>
      </c>
      <c r="E210" s="63" t="s">
        <v>601</v>
      </c>
      <c r="F210" s="65">
        <v>46249</v>
      </c>
      <c r="G210" s="63" t="s">
        <v>602</v>
      </c>
      <c r="H210" s="51">
        <v>0.1</v>
      </c>
      <c r="I210" s="51"/>
      <c r="J210" s="51"/>
      <c r="K210" s="66">
        <f t="shared" si="25"/>
        <v>54532.619999999995</v>
      </c>
      <c r="L210" s="66">
        <f t="shared" si="26"/>
        <v>25.480000000000029</v>
      </c>
      <c r="M210" s="66">
        <f t="shared" si="28"/>
        <v>9.8000000000000007</v>
      </c>
      <c r="N210" s="66">
        <f t="shared" si="29"/>
        <v>54567.9</v>
      </c>
      <c r="O210" s="51"/>
      <c r="P210" s="63" t="s">
        <v>238</v>
      </c>
      <c r="Q210" s="67"/>
      <c r="R210" s="50"/>
    </row>
    <row r="211" spans="1:18" ht="56.1" customHeight="1">
      <c r="A211" s="51">
        <f t="shared" si="27"/>
        <v>309</v>
      </c>
      <c r="B211" s="63" t="s">
        <v>603</v>
      </c>
      <c r="C211" s="51" t="s">
        <v>6</v>
      </c>
      <c r="D211" s="64" t="str">
        <f t="array" ref="D211">IF(ISERROR(VLOOKUP(C211,District2,2,FALSE)),"",VLOOKUP(C211,District2,2,FALSE))</f>
        <v>FA</v>
      </c>
      <c r="E211" s="63" t="s">
        <v>555</v>
      </c>
      <c r="F211" s="65">
        <v>46249</v>
      </c>
      <c r="G211" s="63" t="s">
        <v>604</v>
      </c>
      <c r="H211" s="51"/>
      <c r="I211" s="51"/>
      <c r="J211" s="51"/>
      <c r="K211" s="66">
        <f t="shared" si="25"/>
        <v>54532.619999999995</v>
      </c>
      <c r="L211" s="66">
        <f t="shared" si="26"/>
        <v>25.480000000000029</v>
      </c>
      <c r="M211" s="66">
        <f t="shared" si="28"/>
        <v>9.8000000000000007</v>
      </c>
      <c r="N211" s="66">
        <f t="shared" si="29"/>
        <v>54567.9</v>
      </c>
      <c r="O211" s="51"/>
      <c r="P211" s="63" t="s">
        <v>238</v>
      </c>
      <c r="Q211" s="67"/>
      <c r="R211" s="50"/>
    </row>
    <row r="212" spans="1:18" ht="56.1" customHeight="1">
      <c r="A212" s="51">
        <f t="shared" si="27"/>
        <v>310</v>
      </c>
      <c r="B212" s="63" t="s">
        <v>605</v>
      </c>
      <c r="C212" s="51" t="s">
        <v>6</v>
      </c>
      <c r="D212" s="64" t="str">
        <f t="array" ref="D212">IF(ISERROR(VLOOKUP(C212,District2,2,FALSE)),"",VLOOKUP(C212,District2,2,FALSE))</f>
        <v>FA</v>
      </c>
      <c r="E212" s="63" t="s">
        <v>606</v>
      </c>
      <c r="F212" s="65">
        <v>46249</v>
      </c>
      <c r="G212" s="63"/>
      <c r="H212" s="51"/>
      <c r="I212" s="51"/>
      <c r="J212" s="51"/>
      <c r="K212" s="66">
        <f t="shared" si="25"/>
        <v>54532.619999999995</v>
      </c>
      <c r="L212" s="66">
        <f t="shared" si="26"/>
        <v>25.480000000000029</v>
      </c>
      <c r="M212" s="66">
        <f t="shared" si="28"/>
        <v>9.8000000000000007</v>
      </c>
      <c r="N212" s="66">
        <f t="shared" si="29"/>
        <v>54567.9</v>
      </c>
      <c r="O212" s="51"/>
      <c r="P212" s="63" t="s">
        <v>238</v>
      </c>
      <c r="Q212" s="67"/>
      <c r="R212" s="50"/>
    </row>
    <row r="213" spans="1:18" ht="56.1" customHeight="1">
      <c r="A213" s="51">
        <f t="shared" si="27"/>
        <v>311</v>
      </c>
      <c r="B213" s="63" t="s">
        <v>607</v>
      </c>
      <c r="C213" s="51" t="s">
        <v>6</v>
      </c>
      <c r="D213" s="64" t="str">
        <f t="array" ref="D213">IF(ISERROR(VLOOKUP(C213,District2,2,FALSE)),"",VLOOKUP(C213,District2,2,FALSE))</f>
        <v>FA</v>
      </c>
      <c r="E213" s="63" t="s">
        <v>608</v>
      </c>
      <c r="F213" s="65">
        <v>46249</v>
      </c>
      <c r="G213" s="63"/>
      <c r="H213" s="51"/>
      <c r="I213" s="51"/>
      <c r="J213" s="51"/>
      <c r="K213" s="66">
        <f t="shared" si="25"/>
        <v>54532.619999999995</v>
      </c>
      <c r="L213" s="66">
        <f t="shared" si="26"/>
        <v>25.480000000000029</v>
      </c>
      <c r="M213" s="66">
        <f t="shared" si="28"/>
        <v>9.8000000000000007</v>
      </c>
      <c r="N213" s="66">
        <f t="shared" si="29"/>
        <v>54567.9</v>
      </c>
      <c r="O213" s="51"/>
      <c r="P213" s="63" t="s">
        <v>238</v>
      </c>
      <c r="Q213" s="67"/>
      <c r="R213" s="50"/>
    </row>
    <row r="214" spans="1:18" ht="56.1" customHeight="1">
      <c r="A214" s="51">
        <f t="shared" si="27"/>
        <v>312</v>
      </c>
      <c r="B214" s="63" t="s">
        <v>609</v>
      </c>
      <c r="C214" s="51" t="s">
        <v>38</v>
      </c>
      <c r="D214" s="64" t="str">
        <f t="array" ref="D214">IF(ISERROR(VLOOKUP(C214,District2,2,FALSE)),"",VLOOKUP(C214,District2,2,FALSE))</f>
        <v>ODF</v>
      </c>
      <c r="E214" s="63" t="s">
        <v>610</v>
      </c>
      <c r="F214" s="65">
        <v>46249</v>
      </c>
      <c r="G214" s="63" t="s">
        <v>611</v>
      </c>
      <c r="H214" s="51">
        <v>0.1</v>
      </c>
      <c r="I214" s="51"/>
      <c r="J214" s="51"/>
      <c r="K214" s="66">
        <f t="shared" si="25"/>
        <v>54532.719999999994</v>
      </c>
      <c r="L214" s="66">
        <f t="shared" si="26"/>
        <v>25.480000000000029</v>
      </c>
      <c r="M214" s="66">
        <f t="shared" si="28"/>
        <v>9.8000000000000007</v>
      </c>
      <c r="N214" s="66">
        <f t="shared" si="29"/>
        <v>54568</v>
      </c>
      <c r="O214" s="51"/>
      <c r="P214" s="63" t="s">
        <v>238</v>
      </c>
      <c r="Q214" s="67"/>
      <c r="R214" s="50"/>
    </row>
    <row r="215" spans="1:18" ht="56.1" customHeight="1">
      <c r="A215" s="51">
        <f t="shared" si="27"/>
        <v>313</v>
      </c>
      <c r="B215" s="63" t="s">
        <v>612</v>
      </c>
      <c r="C215" s="51" t="s">
        <v>132</v>
      </c>
      <c r="D215" s="64" t="str">
        <f t="array" ref="D215">IF(ISERROR(VLOOKUP(C215,District2,2,FALSE)),"",VLOOKUP(C215,District2,2,FALSE))</f>
        <v>BLM</v>
      </c>
      <c r="E215" s="63" t="s">
        <v>613</v>
      </c>
      <c r="F215" s="65">
        <v>46250</v>
      </c>
      <c r="G215" s="63" t="s">
        <v>614</v>
      </c>
      <c r="H215" s="51">
        <v>1228</v>
      </c>
      <c r="I215" s="51"/>
      <c r="J215" s="51"/>
      <c r="K215" s="66">
        <f t="shared" si="25"/>
        <v>55760.719999999994</v>
      </c>
      <c r="L215" s="66">
        <f t="shared" si="26"/>
        <v>25.480000000000029</v>
      </c>
      <c r="M215" s="66">
        <f t="shared" si="28"/>
        <v>9.8000000000000007</v>
      </c>
      <c r="N215" s="66">
        <f t="shared" si="29"/>
        <v>55796</v>
      </c>
      <c r="O215" s="51" t="s">
        <v>118</v>
      </c>
      <c r="P215" s="63" t="s">
        <v>119</v>
      </c>
      <c r="Q215" s="67"/>
      <c r="R215" s="50"/>
    </row>
    <row r="216" spans="1:18" ht="56.1" customHeight="1">
      <c r="A216" s="51">
        <f>A215+1</f>
        <v>314</v>
      </c>
      <c r="B216" s="63" t="s">
        <v>615</v>
      </c>
      <c r="C216" s="51" t="s">
        <v>381</v>
      </c>
      <c r="D216" s="64" t="str">
        <f t="array" ref="D216">IF(ISERROR(VLOOKUP(C216,District2,2,FALSE)),"",VLOOKUP(C216,District2,2,FALSE))</f>
        <v>NPS</v>
      </c>
      <c r="E216" s="63" t="s">
        <v>616</v>
      </c>
      <c r="F216" s="65">
        <v>46250</v>
      </c>
      <c r="G216" s="63"/>
      <c r="H216" s="51">
        <v>0.25</v>
      </c>
      <c r="I216" s="51"/>
      <c r="J216" s="51"/>
      <c r="K216" s="66">
        <f t="shared" si="25"/>
        <v>55760.969999999994</v>
      </c>
      <c r="L216" s="66">
        <f t="shared" si="26"/>
        <v>25.480000000000029</v>
      </c>
      <c r="M216" s="66">
        <f t="shared" si="28"/>
        <v>9.8000000000000007</v>
      </c>
      <c r="N216" s="66">
        <f t="shared" si="29"/>
        <v>55796.25</v>
      </c>
      <c r="O216" s="51" t="s">
        <v>118</v>
      </c>
      <c r="P216" s="63" t="s">
        <v>119</v>
      </c>
      <c r="Q216" s="67"/>
      <c r="R216" s="50"/>
    </row>
    <row r="217" spans="1:18" ht="71.25" customHeight="1">
      <c r="A217" s="51">
        <f t="shared" si="27"/>
        <v>315</v>
      </c>
      <c r="B217" s="63" t="s">
        <v>617</v>
      </c>
      <c r="C217" s="51"/>
      <c r="D217" s="64" t="str">
        <f t="array" ref="D217">IF(ISERROR(VLOOKUP(C217,District2,2,FALSE)),"",VLOOKUP(C217,District2,2,FALSE))</f>
        <v/>
      </c>
      <c r="E217" s="63"/>
      <c r="F217" s="65"/>
      <c r="G217" s="63"/>
      <c r="H217" s="51"/>
      <c r="I217" s="51"/>
      <c r="J217" s="51"/>
      <c r="K217" s="66">
        <f t="shared" si="25"/>
        <v>55760.969999999994</v>
      </c>
      <c r="L217" s="66">
        <f t="shared" si="26"/>
        <v>25.480000000000029</v>
      </c>
      <c r="M217" s="66">
        <f t="shared" si="28"/>
        <v>9.8000000000000007</v>
      </c>
      <c r="N217" s="66">
        <f t="shared" si="29"/>
        <v>55796.25</v>
      </c>
      <c r="O217" s="51"/>
      <c r="P217" s="63"/>
      <c r="Q217" s="67"/>
      <c r="R217" s="50"/>
    </row>
    <row r="218" spans="1:18" ht="56.1" customHeight="1">
      <c r="A218" s="51">
        <f>A217+1</f>
        <v>316</v>
      </c>
      <c r="B218" s="63" t="s">
        <v>618</v>
      </c>
      <c r="C218" s="51" t="s">
        <v>38</v>
      </c>
      <c r="D218" s="64" t="str">
        <f t="array" ref="D218">IF(ISERROR(VLOOKUP(C218,District2,2,FALSE)),"",VLOOKUP(C218,District2,2,FALSE))</f>
        <v>ODF</v>
      </c>
      <c r="E218" s="63" t="s">
        <v>619</v>
      </c>
      <c r="F218" s="65">
        <v>46252</v>
      </c>
      <c r="G218" s="63" t="s">
        <v>620</v>
      </c>
      <c r="H218" s="51">
        <v>0.45</v>
      </c>
      <c r="I218" s="51"/>
      <c r="J218" s="51"/>
      <c r="K218" s="66">
        <f t="shared" si="25"/>
        <v>55761.419999999991</v>
      </c>
      <c r="L218" s="66">
        <f t="shared" si="26"/>
        <v>25.480000000000029</v>
      </c>
      <c r="M218" s="66">
        <f t="shared" si="28"/>
        <v>9.8000000000000007</v>
      </c>
      <c r="N218" s="66">
        <f t="shared" si="29"/>
        <v>55796.7</v>
      </c>
      <c r="O218" s="51" t="s">
        <v>118</v>
      </c>
      <c r="P218" s="63" t="s">
        <v>119</v>
      </c>
      <c r="Q218" s="67"/>
      <c r="R218" s="50"/>
    </row>
    <row r="219" spans="1:18" ht="56.1" customHeight="1">
      <c r="A219" s="51">
        <f t="shared" si="27"/>
        <v>317</v>
      </c>
      <c r="B219" s="63" t="s">
        <v>621</v>
      </c>
      <c r="C219" s="51" t="s">
        <v>6</v>
      </c>
      <c r="D219" s="64" t="str">
        <f t="array" ref="D219">IF(ISERROR(VLOOKUP(C219,District2,2,FALSE)),"",VLOOKUP(C219,District2,2,FALSE))</f>
        <v>FA</v>
      </c>
      <c r="E219" s="63" t="s">
        <v>622</v>
      </c>
      <c r="F219" s="65">
        <v>46253</v>
      </c>
      <c r="G219" s="63"/>
      <c r="H219" s="51"/>
      <c r="I219" s="51"/>
      <c r="J219" s="51"/>
      <c r="K219" s="66">
        <f t="shared" si="25"/>
        <v>55761.419999999991</v>
      </c>
      <c r="L219" s="66">
        <f t="shared" si="26"/>
        <v>25.480000000000029</v>
      </c>
      <c r="M219" s="66">
        <f t="shared" si="28"/>
        <v>9.8000000000000007</v>
      </c>
      <c r="N219" s="66">
        <f t="shared" si="29"/>
        <v>55796.7</v>
      </c>
      <c r="O219" s="51"/>
      <c r="P219" s="63"/>
      <c r="Q219" s="67"/>
      <c r="R219" s="50"/>
    </row>
    <row r="220" spans="1:18" ht="56.1" customHeight="1">
      <c r="A220" s="51">
        <f>A219+1</f>
        <v>318</v>
      </c>
      <c r="B220" s="63" t="s">
        <v>623</v>
      </c>
      <c r="C220" s="51" t="s">
        <v>38</v>
      </c>
      <c r="D220" s="64" t="str">
        <f t="array" ref="D220">IF(ISERROR(VLOOKUP(C220,District2,2,FALSE)),"",VLOOKUP(C220,District2,2,FALSE))</f>
        <v>ODF</v>
      </c>
      <c r="E220" s="63" t="s">
        <v>624</v>
      </c>
      <c r="F220" s="65">
        <v>46253</v>
      </c>
      <c r="G220" s="63" t="s">
        <v>625</v>
      </c>
      <c r="H220" s="51">
        <v>0.1</v>
      </c>
      <c r="I220" s="51"/>
      <c r="J220" s="51"/>
      <c r="K220" s="66">
        <f t="shared" si="25"/>
        <v>55761.51999999999</v>
      </c>
      <c r="L220" s="66">
        <f t="shared" si="26"/>
        <v>25.480000000000029</v>
      </c>
      <c r="M220" s="66">
        <f t="shared" si="28"/>
        <v>9.8000000000000007</v>
      </c>
      <c r="N220" s="66">
        <f t="shared" si="29"/>
        <v>55796.799999999996</v>
      </c>
      <c r="O220" s="51" t="s">
        <v>201</v>
      </c>
      <c r="P220" s="63" t="s">
        <v>119</v>
      </c>
      <c r="Q220" s="67"/>
      <c r="R220" s="50"/>
    </row>
    <row r="221" spans="1:18" ht="75.75" customHeight="1">
      <c r="A221" s="51">
        <f t="shared" si="27"/>
        <v>319</v>
      </c>
      <c r="B221" s="63" t="s">
        <v>626</v>
      </c>
      <c r="C221" s="51" t="s">
        <v>79</v>
      </c>
      <c r="D221" s="64" t="str">
        <f t="array" ref="D221">IF(ISERROR(VLOOKUP(C221,District2,2,FALSE)),"",VLOOKUP(C221,District2,2,FALSE))</f>
        <v>NFCA</v>
      </c>
      <c r="E221" s="63" t="s">
        <v>627</v>
      </c>
      <c r="F221" s="184">
        <v>46254</v>
      </c>
      <c r="G221" s="63" t="s">
        <v>628</v>
      </c>
      <c r="H221" s="51"/>
      <c r="I221" s="51"/>
      <c r="J221" s="51"/>
      <c r="K221" s="66">
        <f t="shared" si="25"/>
        <v>55761.51999999999</v>
      </c>
      <c r="L221" s="66">
        <f t="shared" si="26"/>
        <v>25.480000000000029</v>
      </c>
      <c r="M221" s="66">
        <f t="shared" si="28"/>
        <v>9.8000000000000007</v>
      </c>
      <c r="N221" s="66">
        <f t="shared" si="29"/>
        <v>55796.799999999996</v>
      </c>
      <c r="O221" s="51" t="s">
        <v>201</v>
      </c>
      <c r="P221" s="63" t="s">
        <v>119</v>
      </c>
      <c r="Q221" s="67"/>
      <c r="R221" s="50"/>
    </row>
    <row r="222" spans="1:18" ht="77.25" customHeight="1">
      <c r="A222" s="51">
        <f>A221+1</f>
        <v>320</v>
      </c>
      <c r="B222" s="63" t="s">
        <v>629</v>
      </c>
      <c r="C222" s="51" t="s">
        <v>79</v>
      </c>
      <c r="D222" s="64" t="str">
        <f t="array" ref="D222">IF(ISERROR(VLOOKUP(C222,District2,2,FALSE)),"",VLOOKUP(C222,District2,2,FALSE))</f>
        <v>NFCA</v>
      </c>
      <c r="E222" s="63" t="s">
        <v>630</v>
      </c>
      <c r="F222" s="65">
        <v>46255</v>
      </c>
      <c r="G222" s="63" t="s">
        <v>631</v>
      </c>
      <c r="H222" s="51"/>
      <c r="I222" s="51"/>
      <c r="J222" s="51"/>
      <c r="K222" s="66">
        <f t="shared" si="25"/>
        <v>55761.51999999999</v>
      </c>
      <c r="L222" s="66">
        <f t="shared" si="26"/>
        <v>25.480000000000029</v>
      </c>
      <c r="M222" s="66">
        <f t="shared" si="28"/>
        <v>9.8000000000000007</v>
      </c>
      <c r="N222" s="66">
        <f t="shared" si="29"/>
        <v>55796.799999999996</v>
      </c>
      <c r="O222" s="51" t="s">
        <v>201</v>
      </c>
      <c r="P222" s="63" t="s">
        <v>119</v>
      </c>
      <c r="Q222" s="67"/>
      <c r="R222" s="50"/>
    </row>
    <row r="223" spans="1:18" ht="78" customHeight="1">
      <c r="A223" s="51">
        <f t="shared" si="27"/>
        <v>321</v>
      </c>
      <c r="B223" s="63"/>
      <c r="C223" s="51"/>
      <c r="D223" s="64" t="str">
        <f t="array" ref="D223">IF(ISERROR(VLOOKUP(C223,District2,2,FALSE)),"",VLOOKUP(C223,District2,2,FALSE))</f>
        <v/>
      </c>
      <c r="E223" s="63"/>
      <c r="F223" s="65"/>
      <c r="G223" s="63"/>
      <c r="H223" s="51"/>
      <c r="I223" s="51"/>
      <c r="J223" s="51"/>
      <c r="K223" s="66">
        <f t="shared" si="25"/>
        <v>55761.51999999999</v>
      </c>
      <c r="L223" s="66">
        <f t="shared" si="26"/>
        <v>25.480000000000029</v>
      </c>
      <c r="M223" s="66">
        <f t="shared" si="28"/>
        <v>9.8000000000000007</v>
      </c>
      <c r="N223" s="66">
        <f t="shared" si="29"/>
        <v>55796.799999999996</v>
      </c>
      <c r="O223" s="51"/>
      <c r="P223" s="63"/>
      <c r="Q223" s="67"/>
      <c r="R223" s="50"/>
    </row>
    <row r="224" spans="1:18" ht="56.1" customHeight="1">
      <c r="A224" s="51">
        <f t="shared" si="27"/>
        <v>322</v>
      </c>
      <c r="B224" s="63"/>
      <c r="C224" s="51"/>
      <c r="D224" s="64" t="str">
        <f t="array" ref="D224">IF(ISERROR(VLOOKUP(C224,District2,2,FALSE)),"",VLOOKUP(C224,District2,2,FALSE))</f>
        <v/>
      </c>
      <c r="E224" s="63"/>
      <c r="F224" s="65"/>
      <c r="G224" s="63"/>
      <c r="H224" s="51"/>
      <c r="I224" s="51"/>
      <c r="J224" s="51"/>
      <c r="K224" s="66">
        <f t="shared" si="25"/>
        <v>55761.51999999999</v>
      </c>
      <c r="L224" s="66">
        <f t="shared" si="26"/>
        <v>25.480000000000029</v>
      </c>
      <c r="M224" s="66">
        <f t="shared" si="28"/>
        <v>9.8000000000000007</v>
      </c>
      <c r="N224" s="66">
        <f t="shared" si="29"/>
        <v>55796.799999999996</v>
      </c>
      <c r="O224" s="51"/>
      <c r="P224" s="63"/>
      <c r="Q224" s="67"/>
      <c r="R224" s="50"/>
    </row>
    <row r="225" spans="1:18" ht="56.1" customHeight="1">
      <c r="A225" s="51">
        <f t="shared" si="27"/>
        <v>323</v>
      </c>
      <c r="B225" s="63"/>
      <c r="C225" s="51"/>
      <c r="D225" s="64" t="str">
        <f t="array" ref="D225">IF(ISERROR(VLOOKUP(C225,District2,2,FALSE)),"",VLOOKUP(C225,District2,2,FALSE))</f>
        <v/>
      </c>
      <c r="E225" s="63"/>
      <c r="F225" s="65"/>
      <c r="G225" s="63"/>
      <c r="H225" s="51"/>
      <c r="I225" s="51"/>
      <c r="J225" s="51"/>
      <c r="K225" s="66">
        <f t="shared" si="25"/>
        <v>55761.51999999999</v>
      </c>
      <c r="L225" s="66">
        <f t="shared" si="26"/>
        <v>25.480000000000029</v>
      </c>
      <c r="M225" s="66">
        <f t="shared" si="28"/>
        <v>9.8000000000000007</v>
      </c>
      <c r="N225" s="66">
        <f t="shared" si="29"/>
        <v>55796.799999999996</v>
      </c>
      <c r="O225" s="51"/>
      <c r="P225" s="63"/>
      <c r="Q225" s="67"/>
      <c r="R225" s="50"/>
    </row>
    <row r="226" spans="1:18" ht="56.1" customHeight="1">
      <c r="A226" s="51">
        <f t="shared" si="27"/>
        <v>324</v>
      </c>
      <c r="B226" s="63"/>
      <c r="C226" s="51"/>
      <c r="D226" s="64" t="str">
        <f t="array" ref="D226">IF(ISERROR(VLOOKUP(C226,District2,2,FALSE)),"",VLOOKUP(C226,District2,2,FALSE))</f>
        <v/>
      </c>
      <c r="E226" s="63"/>
      <c r="F226" s="65"/>
      <c r="G226" s="63"/>
      <c r="H226" s="51"/>
      <c r="I226" s="51"/>
      <c r="J226" s="51"/>
      <c r="K226" s="66">
        <f t="shared" ref="K226:K233" si="30">SUM(H226)+K225</f>
        <v>55761.51999999999</v>
      </c>
      <c r="L226" s="66">
        <f t="shared" ref="L226:L233" si="31">SUM(I226)+L225</f>
        <v>25.480000000000029</v>
      </c>
      <c r="M226" s="66">
        <f t="shared" si="28"/>
        <v>9.8000000000000007</v>
      </c>
      <c r="N226" s="66">
        <f t="shared" si="29"/>
        <v>55796.799999999996</v>
      </c>
      <c r="O226" s="51"/>
      <c r="P226" s="63"/>
      <c r="Q226" s="67"/>
      <c r="R226" s="70"/>
    </row>
    <row r="227" spans="1:18" ht="56.1" customHeight="1">
      <c r="A227" s="51">
        <f t="shared" si="27"/>
        <v>325</v>
      </c>
      <c r="B227" s="63"/>
      <c r="C227" s="51"/>
      <c r="D227" s="64" t="str">
        <f t="array" ref="D227">IF(ISERROR(VLOOKUP(C227,District2,2,FALSE)),"",VLOOKUP(C227,District2,2,FALSE))</f>
        <v/>
      </c>
      <c r="E227" s="63"/>
      <c r="F227" s="65"/>
      <c r="G227" s="63"/>
      <c r="H227" s="51"/>
      <c r="I227" s="51"/>
      <c r="J227" s="51"/>
      <c r="K227" s="66">
        <f t="shared" si="30"/>
        <v>55761.51999999999</v>
      </c>
      <c r="L227" s="66">
        <f t="shared" si="31"/>
        <v>25.480000000000029</v>
      </c>
      <c r="M227" s="66">
        <f t="shared" si="28"/>
        <v>9.8000000000000007</v>
      </c>
      <c r="N227" s="66">
        <f t="shared" si="29"/>
        <v>55796.799999999996</v>
      </c>
      <c r="O227" s="51"/>
      <c r="P227" s="63"/>
      <c r="Q227" s="67"/>
      <c r="R227" s="50"/>
    </row>
    <row r="228" spans="1:18" ht="56.1" customHeight="1">
      <c r="A228" s="51">
        <f t="shared" si="27"/>
        <v>326</v>
      </c>
      <c r="B228" s="63"/>
      <c r="C228" s="51"/>
      <c r="D228" s="64" t="str">
        <f t="array" ref="D228">IF(ISERROR(VLOOKUP(C228,District2,2,FALSE)),"",VLOOKUP(C228,District2,2,FALSE))</f>
        <v/>
      </c>
      <c r="E228" s="63"/>
      <c r="F228" s="65"/>
      <c r="G228" s="63"/>
      <c r="H228" s="51"/>
      <c r="I228" s="51"/>
      <c r="J228" s="51"/>
      <c r="K228" s="66">
        <f t="shared" si="30"/>
        <v>55761.51999999999</v>
      </c>
      <c r="L228" s="66">
        <f t="shared" si="31"/>
        <v>25.480000000000029</v>
      </c>
      <c r="M228" s="66">
        <f t="shared" si="28"/>
        <v>9.8000000000000007</v>
      </c>
      <c r="N228" s="66">
        <f t="shared" si="29"/>
        <v>55796.799999999996</v>
      </c>
      <c r="O228" s="51"/>
      <c r="P228" s="63"/>
      <c r="Q228" s="67"/>
      <c r="R228" s="50"/>
    </row>
    <row r="229" spans="1:18" ht="56.1" customHeight="1">
      <c r="A229" s="51">
        <f t="shared" si="27"/>
        <v>327</v>
      </c>
      <c r="B229" s="63"/>
      <c r="C229" s="51"/>
      <c r="D229" s="64" t="str">
        <f t="array" ref="D229">IF(ISERROR(VLOOKUP(C229,District2,2,FALSE)),"",VLOOKUP(C229,District2,2,FALSE))</f>
        <v/>
      </c>
      <c r="E229" s="63"/>
      <c r="F229" s="65"/>
      <c r="G229" s="63"/>
      <c r="H229" s="51"/>
      <c r="I229" s="51"/>
      <c r="J229" s="51"/>
      <c r="K229" s="66">
        <f t="shared" si="30"/>
        <v>55761.51999999999</v>
      </c>
      <c r="L229" s="66">
        <f t="shared" si="31"/>
        <v>25.480000000000029</v>
      </c>
      <c r="M229" s="66">
        <f t="shared" si="28"/>
        <v>9.8000000000000007</v>
      </c>
      <c r="N229" s="66">
        <f t="shared" si="29"/>
        <v>55796.799999999996</v>
      </c>
      <c r="O229" s="68"/>
      <c r="P229" s="63"/>
      <c r="Q229" s="67"/>
      <c r="R229" s="50"/>
    </row>
    <row r="230" spans="1:18" ht="56.1" customHeight="1">
      <c r="A230" s="51">
        <f t="shared" si="27"/>
        <v>328</v>
      </c>
      <c r="B230" s="63"/>
      <c r="C230" s="51"/>
      <c r="D230" s="64" t="str">
        <f t="array" ref="D230">IF(ISERROR(VLOOKUP(C230,District2,2,FALSE)),"",VLOOKUP(C230,District2,2,FALSE))</f>
        <v/>
      </c>
      <c r="E230" s="63"/>
      <c r="F230" s="65"/>
      <c r="G230" s="63"/>
      <c r="H230" s="51"/>
      <c r="I230" s="51"/>
      <c r="J230" s="51"/>
      <c r="K230" s="66">
        <f t="shared" si="30"/>
        <v>55761.51999999999</v>
      </c>
      <c r="L230" s="66">
        <f t="shared" si="31"/>
        <v>25.480000000000029</v>
      </c>
      <c r="M230" s="66">
        <f t="shared" si="28"/>
        <v>9.8000000000000007</v>
      </c>
      <c r="N230" s="66">
        <f t="shared" si="29"/>
        <v>55796.799999999996</v>
      </c>
      <c r="O230" s="51"/>
      <c r="P230" s="63"/>
      <c r="Q230" s="67"/>
      <c r="R230" s="50"/>
    </row>
    <row r="231" spans="1:18" ht="56.1" customHeight="1">
      <c r="A231" s="51">
        <f t="shared" si="27"/>
        <v>329</v>
      </c>
      <c r="B231" s="63"/>
      <c r="C231" s="51"/>
      <c r="D231" s="64" t="str">
        <f t="array" ref="D231">IF(ISERROR(VLOOKUP(C231,District2,2,FALSE)),"",VLOOKUP(C231,District2,2,FALSE))</f>
        <v/>
      </c>
      <c r="E231" s="63"/>
      <c r="F231" s="65"/>
      <c r="G231" s="63"/>
      <c r="H231" s="51"/>
      <c r="I231" s="51"/>
      <c r="J231" s="51"/>
      <c r="K231" s="66">
        <f t="shared" si="30"/>
        <v>55761.51999999999</v>
      </c>
      <c r="L231" s="66">
        <f t="shared" si="31"/>
        <v>25.480000000000029</v>
      </c>
      <c r="M231" s="66">
        <f t="shared" si="28"/>
        <v>9.8000000000000007</v>
      </c>
      <c r="N231" s="66">
        <f t="shared" si="29"/>
        <v>55796.799999999996</v>
      </c>
      <c r="O231" s="51"/>
      <c r="P231" s="63"/>
      <c r="Q231" s="67"/>
      <c r="R231" s="50"/>
    </row>
    <row r="232" spans="1:18" ht="56.1" customHeight="1">
      <c r="A232" s="51">
        <f t="shared" si="27"/>
        <v>330</v>
      </c>
      <c r="B232" s="63"/>
      <c r="C232" s="51"/>
      <c r="D232" s="64" t="str">
        <f t="array" ref="D232">IF(ISERROR(VLOOKUP(C232,District2,2,FALSE)),"",VLOOKUP(C232,District2,2,FALSE))</f>
        <v/>
      </c>
      <c r="E232" s="63"/>
      <c r="F232" s="65"/>
      <c r="G232" s="63"/>
      <c r="H232" s="51"/>
      <c r="I232" s="51"/>
      <c r="J232" s="51"/>
      <c r="K232" s="66">
        <f t="shared" si="30"/>
        <v>55761.51999999999</v>
      </c>
      <c r="L232" s="66">
        <f t="shared" si="31"/>
        <v>25.480000000000029</v>
      </c>
      <c r="M232" s="66">
        <f t="shared" si="28"/>
        <v>9.8000000000000007</v>
      </c>
      <c r="N232" s="66">
        <f t="shared" si="29"/>
        <v>55796.799999999996</v>
      </c>
      <c r="O232" s="51"/>
      <c r="P232" s="63"/>
      <c r="Q232" s="67"/>
      <c r="R232" s="50"/>
    </row>
    <row r="233" spans="1:18" ht="56.1" customHeight="1">
      <c r="A233" s="51">
        <f t="shared" si="27"/>
        <v>331</v>
      </c>
      <c r="B233" s="63"/>
      <c r="C233" s="51"/>
      <c r="D233" s="64" t="str">
        <f t="array" ref="D233">IF(ISERROR(VLOOKUP(C233,District2,2,FALSE)),"",VLOOKUP(C233,District2,2,FALSE))</f>
        <v/>
      </c>
      <c r="E233" s="63"/>
      <c r="F233" s="65"/>
      <c r="G233" s="63"/>
      <c r="H233" s="51"/>
      <c r="I233" s="71"/>
      <c r="J233" s="71"/>
      <c r="K233" s="66">
        <f t="shared" si="30"/>
        <v>55761.51999999999</v>
      </c>
      <c r="L233" s="66">
        <f t="shared" si="31"/>
        <v>25.480000000000029</v>
      </c>
      <c r="M233" s="66">
        <f t="shared" si="28"/>
        <v>9.8000000000000007</v>
      </c>
      <c r="N233" s="66">
        <f t="shared" si="29"/>
        <v>55796.799999999996</v>
      </c>
      <c r="O233" s="51"/>
      <c r="P233" s="63"/>
      <c r="Q233" s="67"/>
      <c r="R233" s="50"/>
    </row>
    <row r="234" spans="1:18" ht="56.1" customHeight="1">
      <c r="A234" s="51">
        <f t="shared" si="27"/>
        <v>332</v>
      </c>
      <c r="B234" s="63"/>
      <c r="C234" s="51"/>
      <c r="D234" s="64" t="str">
        <f t="array" ref="D234">IF(ISERROR(VLOOKUP(C234,District2,2,FALSE)),"",VLOOKUP(C234,District2,2,FALSE))</f>
        <v/>
      </c>
      <c r="E234" s="63"/>
      <c r="F234" s="65"/>
      <c r="G234" s="63"/>
      <c r="H234" s="51"/>
      <c r="I234" s="51"/>
      <c r="J234" s="51"/>
      <c r="K234" s="66">
        <f>SUM(J234)+K233</f>
        <v>55761.51999999999</v>
      </c>
      <c r="L234" s="66">
        <f t="shared" ref="L234:L297" si="32">SUM(I234)+L233</f>
        <v>25.480000000000029</v>
      </c>
      <c r="M234" s="66">
        <f t="shared" si="28"/>
        <v>9.8000000000000007</v>
      </c>
      <c r="N234" s="66">
        <f t="shared" si="29"/>
        <v>55796.799999999996</v>
      </c>
      <c r="O234" s="51"/>
      <c r="P234" s="63"/>
      <c r="Q234" s="67"/>
      <c r="R234" s="50"/>
    </row>
    <row r="235" spans="1:18" ht="56.1" customHeight="1">
      <c r="A235" s="51">
        <f t="shared" si="27"/>
        <v>333</v>
      </c>
      <c r="B235" s="63"/>
      <c r="C235" s="51"/>
      <c r="D235" s="64" t="str">
        <f t="array" ref="D235">IF(ISERROR(VLOOKUP(C235,District2,2,FALSE)),"",VLOOKUP(C235,District2,2,FALSE))</f>
        <v/>
      </c>
      <c r="E235" s="63"/>
      <c r="F235" s="65"/>
      <c r="G235" s="63"/>
      <c r="H235" s="51"/>
      <c r="I235" s="51"/>
      <c r="J235" s="51"/>
      <c r="K235" s="66">
        <f>SUM(J235)+K234</f>
        <v>55761.51999999999</v>
      </c>
      <c r="L235" s="66">
        <f t="shared" si="32"/>
        <v>25.480000000000029</v>
      </c>
      <c r="M235" s="66">
        <f t="shared" si="28"/>
        <v>9.8000000000000007</v>
      </c>
      <c r="N235" s="66">
        <f t="shared" si="29"/>
        <v>55796.799999999996</v>
      </c>
      <c r="O235" s="51"/>
      <c r="P235" s="63"/>
      <c r="Q235" s="67"/>
      <c r="R235" s="50"/>
    </row>
    <row r="236" spans="1:18" ht="56.1" customHeight="1">
      <c r="A236" s="51">
        <f t="shared" si="27"/>
        <v>334</v>
      </c>
      <c r="B236" s="63"/>
      <c r="C236" s="51"/>
      <c r="D236" s="64" t="str">
        <f t="array" ref="D236">IF(ISERROR(VLOOKUP(C236,District2,2,FALSE)),"",VLOOKUP(C236,District2,2,FALSE))</f>
        <v/>
      </c>
      <c r="E236" s="63"/>
      <c r="F236" s="65"/>
      <c r="G236" s="63"/>
      <c r="H236" s="51"/>
      <c r="I236" s="51"/>
      <c r="J236" s="51"/>
      <c r="K236" s="66">
        <f>SUM(J236)+K235</f>
        <v>55761.51999999999</v>
      </c>
      <c r="L236" s="66">
        <f t="shared" si="32"/>
        <v>25.480000000000029</v>
      </c>
      <c r="M236" s="66">
        <f t="shared" si="28"/>
        <v>9.8000000000000007</v>
      </c>
      <c r="N236" s="66">
        <f t="shared" si="29"/>
        <v>55796.799999999996</v>
      </c>
      <c r="O236" s="51"/>
      <c r="P236" s="63"/>
      <c r="Q236" s="67"/>
      <c r="R236" s="50"/>
    </row>
    <row r="237" spans="1:18" ht="56.1" customHeight="1">
      <c r="A237" s="51">
        <f t="shared" si="27"/>
        <v>335</v>
      </c>
      <c r="B237" s="63"/>
      <c r="C237" s="51"/>
      <c r="D237" s="64" t="str">
        <f t="array" ref="D237">IF(ISERROR(VLOOKUP(C237,District2,2,FALSE)),"",VLOOKUP(C237,District2,2,FALSE))</f>
        <v/>
      </c>
      <c r="E237" s="63"/>
      <c r="F237" s="65"/>
      <c r="G237" s="63"/>
      <c r="H237" s="51"/>
      <c r="I237" s="51"/>
      <c r="J237" s="51"/>
      <c r="K237" s="66">
        <f>SUM(J237)+K236</f>
        <v>55761.51999999999</v>
      </c>
      <c r="L237" s="66">
        <f t="shared" si="32"/>
        <v>25.480000000000029</v>
      </c>
      <c r="M237" s="66">
        <f t="shared" si="28"/>
        <v>9.8000000000000007</v>
      </c>
      <c r="N237" s="66">
        <f t="shared" si="29"/>
        <v>55796.799999999996</v>
      </c>
      <c r="O237" s="51"/>
      <c r="P237" s="63"/>
      <c r="Q237" s="67"/>
      <c r="R237" s="50"/>
    </row>
    <row r="238" spans="1:18" ht="56.1" customHeight="1">
      <c r="A238" s="51">
        <f>A237+1</f>
        <v>336</v>
      </c>
      <c r="B238" s="63"/>
      <c r="C238" s="51"/>
      <c r="D238" s="64" t="str">
        <f t="array" ref="D238">IF(ISERROR(VLOOKUP(C238,District2,2,FALSE)),"",VLOOKUP(C238,District2,2,FALSE))</f>
        <v/>
      </c>
      <c r="E238" s="63"/>
      <c r="F238" s="65"/>
      <c r="G238" s="63"/>
      <c r="H238" s="51"/>
      <c r="I238" s="51"/>
      <c r="J238" s="51"/>
      <c r="K238" s="66">
        <f>SUM(J238)+K237</f>
        <v>55761.51999999999</v>
      </c>
      <c r="L238" s="66">
        <f t="shared" si="32"/>
        <v>25.480000000000029</v>
      </c>
      <c r="M238" s="66">
        <f t="shared" si="28"/>
        <v>9.8000000000000007</v>
      </c>
      <c r="N238" s="66">
        <f t="shared" si="29"/>
        <v>55796.799999999996</v>
      </c>
      <c r="O238" s="51"/>
      <c r="P238" s="63"/>
      <c r="Q238" s="67"/>
      <c r="R238" s="50"/>
    </row>
    <row r="239" spans="1:18" ht="56.1" customHeight="1">
      <c r="A239" s="51">
        <f t="shared" si="27"/>
        <v>337</v>
      </c>
      <c r="B239" s="63"/>
      <c r="C239" s="51"/>
      <c r="D239" s="64" t="str">
        <f t="array" ref="D239">IF(ISERROR(VLOOKUP(C239,District2,2,FALSE)),"",VLOOKUP(C239,District2,2,FALSE))</f>
        <v/>
      </c>
      <c r="E239" s="63"/>
      <c r="F239" s="65"/>
      <c r="G239" s="63"/>
      <c r="H239" s="51"/>
      <c r="I239" s="51"/>
      <c r="J239" s="51"/>
      <c r="K239" s="66">
        <f t="shared" ref="K239:K302" si="33">SUM(H239)+K238</f>
        <v>55761.51999999999</v>
      </c>
      <c r="L239" s="66">
        <f t="shared" si="32"/>
        <v>25.480000000000029</v>
      </c>
      <c r="M239" s="66">
        <f t="shared" si="28"/>
        <v>9.8000000000000007</v>
      </c>
      <c r="N239" s="66">
        <f t="shared" si="29"/>
        <v>55796.799999999996</v>
      </c>
      <c r="O239" s="51"/>
      <c r="P239" s="63"/>
      <c r="Q239" s="67"/>
      <c r="R239" s="50"/>
    </row>
    <row r="240" spans="1:18" ht="56.1" customHeight="1">
      <c r="A240" s="51">
        <f t="shared" si="27"/>
        <v>338</v>
      </c>
      <c r="B240" s="63"/>
      <c r="C240" s="51"/>
      <c r="D240" s="64" t="str">
        <f t="array" ref="D240">IF(ISERROR(VLOOKUP(C240,District2,2,FALSE)),"",VLOOKUP(C240,District2,2,FALSE))</f>
        <v/>
      </c>
      <c r="E240" s="63"/>
      <c r="F240" s="65"/>
      <c r="G240" s="63"/>
      <c r="H240" s="51"/>
      <c r="I240" s="51"/>
      <c r="J240" s="51"/>
      <c r="K240" s="66">
        <f t="shared" si="33"/>
        <v>55761.51999999999</v>
      </c>
      <c r="L240" s="66">
        <f t="shared" si="32"/>
        <v>25.480000000000029</v>
      </c>
      <c r="M240" s="66">
        <f t="shared" si="28"/>
        <v>9.8000000000000007</v>
      </c>
      <c r="N240" s="66">
        <f t="shared" si="29"/>
        <v>55796.799999999996</v>
      </c>
      <c r="O240" s="51"/>
      <c r="P240" s="63"/>
      <c r="Q240" s="67"/>
      <c r="R240" s="50"/>
    </row>
    <row r="241" spans="1:18" ht="56.1" customHeight="1">
      <c r="A241" s="51">
        <f t="shared" si="27"/>
        <v>339</v>
      </c>
      <c r="B241" s="63"/>
      <c r="C241" s="51"/>
      <c r="D241" s="64" t="str">
        <f t="array" ref="D241">IF(ISERROR(VLOOKUP(C241,District2,2,FALSE)),"",VLOOKUP(C241,District2,2,FALSE))</f>
        <v/>
      </c>
      <c r="E241" s="63"/>
      <c r="F241" s="65"/>
      <c r="G241" s="63"/>
      <c r="H241" s="51"/>
      <c r="I241" s="51"/>
      <c r="J241" s="51"/>
      <c r="K241" s="66">
        <f t="shared" si="33"/>
        <v>55761.51999999999</v>
      </c>
      <c r="L241" s="66">
        <f t="shared" si="32"/>
        <v>25.480000000000029</v>
      </c>
      <c r="M241" s="66">
        <f t="shared" si="28"/>
        <v>9.8000000000000007</v>
      </c>
      <c r="N241" s="66">
        <f t="shared" si="29"/>
        <v>55796.799999999996</v>
      </c>
      <c r="O241" s="51"/>
      <c r="P241" s="63"/>
      <c r="Q241" s="67"/>
      <c r="R241" s="50"/>
    </row>
    <row r="242" spans="1:18" ht="56.1" customHeight="1">
      <c r="A242" s="51">
        <f t="shared" si="27"/>
        <v>340</v>
      </c>
      <c r="B242" s="63"/>
      <c r="C242" s="51"/>
      <c r="D242" s="64" t="str">
        <f t="array" ref="D242">IF(ISERROR(VLOOKUP(C242,District2,2,FALSE)),"",VLOOKUP(C242,District2,2,FALSE))</f>
        <v/>
      </c>
      <c r="E242" s="63"/>
      <c r="F242" s="65"/>
      <c r="G242" s="63"/>
      <c r="H242" s="51"/>
      <c r="I242" s="51"/>
      <c r="J242" s="51"/>
      <c r="K242" s="66">
        <f t="shared" si="33"/>
        <v>55761.51999999999</v>
      </c>
      <c r="L242" s="66">
        <f t="shared" si="32"/>
        <v>25.480000000000029</v>
      </c>
      <c r="M242" s="66">
        <f t="shared" si="28"/>
        <v>9.8000000000000007</v>
      </c>
      <c r="N242" s="66">
        <f t="shared" si="29"/>
        <v>55796.799999999996</v>
      </c>
      <c r="O242" s="51"/>
      <c r="P242" s="63"/>
      <c r="Q242" s="67"/>
      <c r="R242" s="50"/>
    </row>
    <row r="243" spans="1:18" ht="56.1" customHeight="1">
      <c r="A243" s="51">
        <f t="shared" si="27"/>
        <v>341</v>
      </c>
      <c r="B243" s="63"/>
      <c r="C243" s="51"/>
      <c r="D243" s="64" t="str">
        <f t="array" ref="D243">IF(ISERROR(VLOOKUP(C243,District2,2,FALSE)),"",VLOOKUP(C243,District2,2,FALSE))</f>
        <v/>
      </c>
      <c r="E243" s="63"/>
      <c r="F243" s="65"/>
      <c r="G243" s="63"/>
      <c r="H243" s="51"/>
      <c r="I243" s="51"/>
      <c r="J243" s="51"/>
      <c r="K243" s="66">
        <f t="shared" si="33"/>
        <v>55761.51999999999</v>
      </c>
      <c r="L243" s="66">
        <f t="shared" si="32"/>
        <v>25.480000000000029</v>
      </c>
      <c r="M243" s="66">
        <f t="shared" si="28"/>
        <v>9.8000000000000007</v>
      </c>
      <c r="N243" s="66">
        <f t="shared" si="29"/>
        <v>55796.799999999996</v>
      </c>
      <c r="O243" s="51"/>
      <c r="P243" s="63"/>
      <c r="Q243" s="67"/>
      <c r="R243" s="50"/>
    </row>
    <row r="244" spans="1:18" ht="56.1" customHeight="1">
      <c r="A244" s="51">
        <f t="shared" si="27"/>
        <v>342</v>
      </c>
      <c r="B244" s="63"/>
      <c r="C244" s="51"/>
      <c r="D244" s="64" t="str">
        <f t="array" ref="D244">IF(ISERROR(VLOOKUP(C244,District2,2,FALSE)),"",VLOOKUP(C244,District2,2,FALSE))</f>
        <v/>
      </c>
      <c r="E244" s="63"/>
      <c r="F244" s="65"/>
      <c r="G244" s="63"/>
      <c r="H244" s="51"/>
      <c r="I244" s="51"/>
      <c r="J244" s="51"/>
      <c r="K244" s="66">
        <f t="shared" si="33"/>
        <v>55761.51999999999</v>
      </c>
      <c r="L244" s="66">
        <f t="shared" si="32"/>
        <v>25.480000000000029</v>
      </c>
      <c r="M244" s="66">
        <f t="shared" si="28"/>
        <v>9.8000000000000007</v>
      </c>
      <c r="N244" s="66">
        <f t="shared" si="29"/>
        <v>55796.799999999996</v>
      </c>
      <c r="O244" s="51"/>
      <c r="P244" s="63"/>
      <c r="Q244" s="67"/>
      <c r="R244" s="50"/>
    </row>
    <row r="245" spans="1:18" ht="56.1" customHeight="1">
      <c r="A245" s="51">
        <f t="shared" si="27"/>
        <v>343</v>
      </c>
      <c r="B245" s="63"/>
      <c r="C245" s="51"/>
      <c r="D245" s="64" t="str">
        <f t="array" ref="D245">IF(ISERROR(VLOOKUP(C245,District2,2,FALSE)),"",VLOOKUP(C245,District2,2,FALSE))</f>
        <v/>
      </c>
      <c r="E245" s="63"/>
      <c r="F245" s="65"/>
      <c r="G245" s="63"/>
      <c r="H245" s="51"/>
      <c r="I245" s="51"/>
      <c r="J245" s="51"/>
      <c r="K245" s="66">
        <f t="shared" si="33"/>
        <v>55761.51999999999</v>
      </c>
      <c r="L245" s="66">
        <f t="shared" si="32"/>
        <v>25.480000000000029</v>
      </c>
      <c r="M245" s="66">
        <f t="shared" si="28"/>
        <v>9.8000000000000007</v>
      </c>
      <c r="N245" s="66">
        <f t="shared" si="29"/>
        <v>55796.799999999996</v>
      </c>
      <c r="O245" s="51"/>
      <c r="P245" s="63"/>
      <c r="Q245" s="67"/>
      <c r="R245" s="50"/>
    </row>
    <row r="246" spans="1:18" ht="56.1" customHeight="1">
      <c r="A246" s="51">
        <f t="shared" si="27"/>
        <v>344</v>
      </c>
      <c r="B246" s="63"/>
      <c r="C246" s="51"/>
      <c r="D246" s="64" t="str">
        <f t="array" ref="D246">IF(ISERROR(VLOOKUP(C246,District2,2,FALSE)),"",VLOOKUP(C246,District2,2,FALSE))</f>
        <v/>
      </c>
      <c r="E246" s="63"/>
      <c r="F246" s="65"/>
      <c r="G246" s="63"/>
      <c r="H246" s="51"/>
      <c r="I246" s="51"/>
      <c r="J246" s="51"/>
      <c r="K246" s="66">
        <f t="shared" si="33"/>
        <v>55761.51999999999</v>
      </c>
      <c r="L246" s="66">
        <f t="shared" si="32"/>
        <v>25.480000000000029</v>
      </c>
      <c r="M246" s="66">
        <f t="shared" si="28"/>
        <v>9.8000000000000007</v>
      </c>
      <c r="N246" s="66">
        <f t="shared" si="29"/>
        <v>55796.799999999996</v>
      </c>
      <c r="O246" s="51"/>
      <c r="P246" s="63"/>
      <c r="Q246" s="67"/>
      <c r="R246" s="50"/>
    </row>
    <row r="247" spans="1:18" ht="56.1" customHeight="1">
      <c r="A247" s="51">
        <f t="shared" si="27"/>
        <v>345</v>
      </c>
      <c r="B247" s="63"/>
      <c r="C247" s="51"/>
      <c r="D247" s="64" t="str">
        <f t="array" ref="D247">IF(ISERROR(VLOOKUP(C247,District2,2,FALSE)),"",VLOOKUP(C247,District2,2,FALSE))</f>
        <v/>
      </c>
      <c r="E247" s="63"/>
      <c r="F247" s="65"/>
      <c r="G247" s="63"/>
      <c r="H247" s="51"/>
      <c r="I247" s="51"/>
      <c r="J247" s="51"/>
      <c r="K247" s="66">
        <f t="shared" si="33"/>
        <v>55761.51999999999</v>
      </c>
      <c r="L247" s="66">
        <f t="shared" si="32"/>
        <v>25.480000000000029</v>
      </c>
      <c r="M247" s="66">
        <f t="shared" si="28"/>
        <v>9.8000000000000007</v>
      </c>
      <c r="N247" s="66">
        <f t="shared" si="29"/>
        <v>55796.799999999996</v>
      </c>
      <c r="O247" s="51"/>
      <c r="P247" s="63"/>
      <c r="Q247" s="67"/>
      <c r="R247" s="50"/>
    </row>
    <row r="248" spans="1:18" ht="56.1" customHeight="1">
      <c r="A248" s="51">
        <f t="shared" si="27"/>
        <v>346</v>
      </c>
      <c r="B248" s="63"/>
      <c r="C248" s="51"/>
      <c r="D248" s="64" t="str">
        <f t="array" ref="D248">IF(ISERROR(VLOOKUP(C248,District2,2,FALSE)),"",VLOOKUP(C248,District2,2,FALSE))</f>
        <v/>
      </c>
      <c r="E248" s="63"/>
      <c r="F248" s="65"/>
      <c r="G248" s="63"/>
      <c r="H248" s="51"/>
      <c r="I248" s="51"/>
      <c r="J248" s="51"/>
      <c r="K248" s="66">
        <f t="shared" si="33"/>
        <v>55761.51999999999</v>
      </c>
      <c r="L248" s="66">
        <f t="shared" si="32"/>
        <v>25.480000000000029</v>
      </c>
      <c r="M248" s="66">
        <f t="shared" si="28"/>
        <v>9.8000000000000007</v>
      </c>
      <c r="N248" s="66">
        <f t="shared" si="29"/>
        <v>55796.799999999996</v>
      </c>
      <c r="O248" s="51"/>
      <c r="P248" s="63"/>
      <c r="Q248" s="67"/>
      <c r="R248" s="50"/>
    </row>
    <row r="249" spans="1:18" ht="56.1" customHeight="1">
      <c r="A249" s="51">
        <f t="shared" si="27"/>
        <v>347</v>
      </c>
      <c r="B249" s="63"/>
      <c r="C249" s="51"/>
      <c r="D249" s="64" t="str">
        <f t="array" ref="D249">IF(ISERROR(VLOOKUP(C249,District2,2,FALSE)),"",VLOOKUP(C249,District2,2,FALSE))</f>
        <v/>
      </c>
      <c r="E249" s="63"/>
      <c r="F249" s="65"/>
      <c r="G249" s="63"/>
      <c r="H249" s="51"/>
      <c r="I249" s="51"/>
      <c r="J249" s="51"/>
      <c r="K249" s="66">
        <f t="shared" si="33"/>
        <v>55761.51999999999</v>
      </c>
      <c r="L249" s="66">
        <f t="shared" si="32"/>
        <v>25.480000000000029</v>
      </c>
      <c r="M249" s="66">
        <f t="shared" si="28"/>
        <v>9.8000000000000007</v>
      </c>
      <c r="N249" s="66">
        <f t="shared" si="29"/>
        <v>55796.799999999996</v>
      </c>
      <c r="O249" s="51"/>
      <c r="P249" s="63"/>
      <c r="Q249" s="67"/>
      <c r="R249" s="50"/>
    </row>
    <row r="250" spans="1:18" ht="56.1" customHeight="1">
      <c r="A250" s="51">
        <f t="shared" si="27"/>
        <v>348</v>
      </c>
      <c r="B250" s="63"/>
      <c r="C250" s="51"/>
      <c r="D250" s="64" t="str">
        <f t="array" ref="D250">IF(ISERROR(VLOOKUP(C250,District2,2,FALSE)),"",VLOOKUP(C250,District2,2,FALSE))</f>
        <v/>
      </c>
      <c r="E250" s="63"/>
      <c r="F250" s="65"/>
      <c r="G250" s="63"/>
      <c r="H250" s="51"/>
      <c r="I250" s="51"/>
      <c r="J250" s="51"/>
      <c r="K250" s="66">
        <f t="shared" si="33"/>
        <v>55761.51999999999</v>
      </c>
      <c r="L250" s="66">
        <f t="shared" si="32"/>
        <v>25.480000000000029</v>
      </c>
      <c r="M250" s="66">
        <f t="shared" si="28"/>
        <v>9.8000000000000007</v>
      </c>
      <c r="N250" s="66">
        <f t="shared" si="29"/>
        <v>55796.799999999996</v>
      </c>
      <c r="O250" s="51"/>
      <c r="P250" s="63"/>
      <c r="Q250" s="67"/>
      <c r="R250" s="50"/>
    </row>
    <row r="251" spans="1:18" ht="56.1" customHeight="1">
      <c r="A251" s="51">
        <f t="shared" si="27"/>
        <v>349</v>
      </c>
      <c r="B251" s="63"/>
      <c r="C251" s="51"/>
      <c r="D251" s="64" t="str">
        <f t="array" ref="D251">IF(ISERROR(VLOOKUP(C251,District2,2,FALSE)),"",VLOOKUP(C251,District2,2,FALSE))</f>
        <v/>
      </c>
      <c r="E251" s="63"/>
      <c r="F251" s="65"/>
      <c r="G251" s="63"/>
      <c r="H251" s="51"/>
      <c r="I251" s="51"/>
      <c r="J251" s="51"/>
      <c r="K251" s="66">
        <f t="shared" si="33"/>
        <v>55761.51999999999</v>
      </c>
      <c r="L251" s="66">
        <f t="shared" si="32"/>
        <v>25.480000000000029</v>
      </c>
      <c r="M251" s="66">
        <f t="shared" si="28"/>
        <v>9.8000000000000007</v>
      </c>
      <c r="N251" s="66">
        <f t="shared" si="29"/>
        <v>55796.799999999996</v>
      </c>
      <c r="O251" s="51"/>
      <c r="P251" s="63"/>
      <c r="Q251" s="67"/>
      <c r="R251" s="50"/>
    </row>
    <row r="252" spans="1:18" ht="56.1" customHeight="1">
      <c r="A252" s="51">
        <f t="shared" si="27"/>
        <v>350</v>
      </c>
      <c r="B252" s="63"/>
      <c r="C252" s="51"/>
      <c r="D252" s="64" t="str">
        <f t="array" ref="D252">IF(ISERROR(VLOOKUP(C252,District2,2,FALSE)),"",VLOOKUP(C252,District2,2,FALSE))</f>
        <v/>
      </c>
      <c r="E252" s="63"/>
      <c r="F252" s="65"/>
      <c r="G252" s="63"/>
      <c r="H252" s="51"/>
      <c r="I252" s="51"/>
      <c r="J252" s="51"/>
      <c r="K252" s="66">
        <f t="shared" si="33"/>
        <v>55761.51999999999</v>
      </c>
      <c r="L252" s="66">
        <f t="shared" si="32"/>
        <v>25.480000000000029</v>
      </c>
      <c r="M252" s="66">
        <f t="shared" si="28"/>
        <v>9.8000000000000007</v>
      </c>
      <c r="N252" s="66">
        <f t="shared" si="29"/>
        <v>55796.799999999996</v>
      </c>
      <c r="O252" s="51"/>
      <c r="P252" s="63"/>
      <c r="Q252" s="67"/>
      <c r="R252" s="50"/>
    </row>
    <row r="253" spans="1:18" ht="56.1" customHeight="1">
      <c r="A253" s="51">
        <f t="shared" si="27"/>
        <v>351</v>
      </c>
      <c r="B253" s="63"/>
      <c r="C253" s="51"/>
      <c r="D253" s="64" t="str">
        <f t="array" ref="D253">IF(ISERROR(VLOOKUP(C253,District2,2,FALSE)),"",VLOOKUP(C253,District2,2,FALSE))</f>
        <v/>
      </c>
      <c r="E253" s="63"/>
      <c r="F253" s="65"/>
      <c r="G253" s="63"/>
      <c r="H253" s="51"/>
      <c r="I253" s="51"/>
      <c r="J253" s="51"/>
      <c r="K253" s="66">
        <f t="shared" si="33"/>
        <v>55761.51999999999</v>
      </c>
      <c r="L253" s="66">
        <f t="shared" si="32"/>
        <v>25.480000000000029</v>
      </c>
      <c r="M253" s="66">
        <f t="shared" si="28"/>
        <v>9.8000000000000007</v>
      </c>
      <c r="N253" s="66">
        <f t="shared" si="29"/>
        <v>55796.799999999996</v>
      </c>
      <c r="O253" s="51"/>
      <c r="P253" s="63"/>
      <c r="Q253" s="67"/>
      <c r="R253" s="50"/>
    </row>
    <row r="254" spans="1:18" ht="56.1" customHeight="1">
      <c r="A254" s="51">
        <f>A253+1</f>
        <v>352</v>
      </c>
      <c r="B254" s="63"/>
      <c r="C254" s="51"/>
      <c r="D254" s="64" t="str">
        <f t="array" ref="D254">IF(ISERROR(VLOOKUP(C254,District2,2,FALSE)),"",VLOOKUP(C254,District2,2,FALSE))</f>
        <v/>
      </c>
      <c r="E254" s="63"/>
      <c r="F254" s="65"/>
      <c r="G254" s="63"/>
      <c r="H254" s="51"/>
      <c r="I254" s="51"/>
      <c r="J254" s="51"/>
      <c r="K254" s="66">
        <f t="shared" si="33"/>
        <v>55761.51999999999</v>
      </c>
      <c r="L254" s="66">
        <f t="shared" si="32"/>
        <v>25.480000000000029</v>
      </c>
      <c r="M254" s="66">
        <f t="shared" si="28"/>
        <v>9.8000000000000007</v>
      </c>
      <c r="N254" s="66">
        <f t="shared" si="29"/>
        <v>55796.799999999996</v>
      </c>
      <c r="O254" s="51"/>
      <c r="P254" s="63"/>
      <c r="Q254" s="67"/>
      <c r="R254" s="50"/>
    </row>
    <row r="255" spans="1:18" ht="56.1" customHeight="1">
      <c r="A255" s="51">
        <f t="shared" si="27"/>
        <v>353</v>
      </c>
      <c r="B255" s="63"/>
      <c r="C255" s="51"/>
      <c r="D255" s="64" t="str">
        <f t="array" ref="D255">IF(ISERROR(VLOOKUP(C255,District2,2,FALSE)),"",VLOOKUP(C255,District2,2,FALSE))</f>
        <v/>
      </c>
      <c r="E255" s="63"/>
      <c r="F255" s="65"/>
      <c r="G255" s="63"/>
      <c r="H255" s="51"/>
      <c r="I255" s="51"/>
      <c r="J255" s="51"/>
      <c r="K255" s="66">
        <f t="shared" si="33"/>
        <v>55761.51999999999</v>
      </c>
      <c r="L255" s="66">
        <f t="shared" si="32"/>
        <v>25.480000000000029</v>
      </c>
      <c r="M255" s="66">
        <f t="shared" si="28"/>
        <v>9.8000000000000007</v>
      </c>
      <c r="N255" s="66">
        <f t="shared" si="29"/>
        <v>55796.799999999996</v>
      </c>
      <c r="O255" s="51"/>
      <c r="P255" s="63"/>
      <c r="Q255" s="67"/>
      <c r="R255" s="50"/>
    </row>
    <row r="256" spans="1:18" ht="56.1" customHeight="1">
      <c r="A256" s="51">
        <f t="shared" si="27"/>
        <v>354</v>
      </c>
      <c r="B256" s="63"/>
      <c r="C256" s="51"/>
      <c r="D256" s="64" t="str">
        <f t="array" ref="D256">IF(ISERROR(VLOOKUP(C256,District2,2,FALSE)),"",VLOOKUP(C256,District2,2,FALSE))</f>
        <v/>
      </c>
      <c r="E256" s="63"/>
      <c r="F256" s="65"/>
      <c r="G256" s="63"/>
      <c r="H256" s="51"/>
      <c r="I256" s="51"/>
      <c r="J256" s="51"/>
      <c r="K256" s="66">
        <f t="shared" si="33"/>
        <v>55761.51999999999</v>
      </c>
      <c r="L256" s="66">
        <f t="shared" si="32"/>
        <v>25.480000000000029</v>
      </c>
      <c r="M256" s="66">
        <f t="shared" si="28"/>
        <v>9.8000000000000007</v>
      </c>
      <c r="N256" s="66">
        <f t="shared" si="29"/>
        <v>55796.799999999996</v>
      </c>
      <c r="O256" s="51"/>
      <c r="P256" s="63"/>
      <c r="Q256" s="67"/>
      <c r="R256" s="50"/>
    </row>
    <row r="257" spans="1:18" ht="56.1" customHeight="1">
      <c r="A257" s="51">
        <f t="shared" si="27"/>
        <v>355</v>
      </c>
      <c r="B257" s="63"/>
      <c r="C257" s="51"/>
      <c r="D257" s="64" t="str">
        <f t="array" ref="D257">IF(ISERROR(VLOOKUP(C257,District2,2,FALSE)),"",VLOOKUP(C257,District2,2,FALSE))</f>
        <v/>
      </c>
      <c r="E257" s="63"/>
      <c r="F257" s="65"/>
      <c r="G257" s="63"/>
      <c r="H257" s="51"/>
      <c r="I257" s="51"/>
      <c r="J257" s="51"/>
      <c r="K257" s="66">
        <f t="shared" si="33"/>
        <v>55761.51999999999</v>
      </c>
      <c r="L257" s="66">
        <f t="shared" si="32"/>
        <v>25.480000000000029</v>
      </c>
      <c r="M257" s="66">
        <f t="shared" si="28"/>
        <v>9.8000000000000007</v>
      </c>
      <c r="N257" s="66">
        <f t="shared" si="29"/>
        <v>55796.799999999996</v>
      </c>
      <c r="O257" s="51"/>
      <c r="P257" s="63"/>
      <c r="Q257" s="67"/>
      <c r="R257" s="50"/>
    </row>
    <row r="258" spans="1:18" ht="56.1" customHeight="1">
      <c r="A258" s="51">
        <f>A257+1</f>
        <v>356</v>
      </c>
      <c r="B258" s="63"/>
      <c r="C258" s="51"/>
      <c r="D258" s="64" t="str">
        <f t="array" ref="D258">IF(ISERROR(VLOOKUP(C258,District2,2,FALSE)),"",VLOOKUP(C258,District2,2,FALSE))</f>
        <v/>
      </c>
      <c r="E258" s="63"/>
      <c r="F258" s="65"/>
      <c r="G258" s="63"/>
      <c r="H258" s="51"/>
      <c r="I258" s="51"/>
      <c r="J258" s="51"/>
      <c r="K258" s="66">
        <f t="shared" si="33"/>
        <v>55761.51999999999</v>
      </c>
      <c r="L258" s="66">
        <f t="shared" si="32"/>
        <v>25.480000000000029</v>
      </c>
      <c r="M258" s="66">
        <f t="shared" si="28"/>
        <v>9.8000000000000007</v>
      </c>
      <c r="N258" s="66">
        <f t="shared" si="29"/>
        <v>55796.799999999996</v>
      </c>
      <c r="O258" s="51"/>
      <c r="P258" s="63"/>
      <c r="Q258" s="67"/>
      <c r="R258" s="50"/>
    </row>
    <row r="259" spans="1:18" ht="56.1" customHeight="1">
      <c r="A259" s="51">
        <f t="shared" si="27"/>
        <v>357</v>
      </c>
      <c r="B259" s="63"/>
      <c r="C259" s="51"/>
      <c r="D259" s="64" t="str">
        <f t="array" ref="D259">IF(ISERROR(VLOOKUP(C259,District2,2,FALSE)),"",VLOOKUP(C259,District2,2,FALSE))</f>
        <v/>
      </c>
      <c r="E259" s="63"/>
      <c r="F259" s="65"/>
      <c r="G259" s="63"/>
      <c r="H259" s="51"/>
      <c r="I259" s="51"/>
      <c r="J259" s="51"/>
      <c r="K259" s="66">
        <f t="shared" si="33"/>
        <v>55761.51999999999</v>
      </c>
      <c r="L259" s="66">
        <f t="shared" si="32"/>
        <v>25.480000000000029</v>
      </c>
      <c r="M259" s="66">
        <f t="shared" si="28"/>
        <v>9.8000000000000007</v>
      </c>
      <c r="N259" s="66">
        <f t="shared" si="29"/>
        <v>55796.799999999996</v>
      </c>
      <c r="O259" s="51"/>
      <c r="P259" s="63"/>
      <c r="Q259" s="67"/>
      <c r="R259" s="50"/>
    </row>
    <row r="260" spans="1:18" ht="56.1" customHeight="1">
      <c r="A260" s="51">
        <f t="shared" si="27"/>
        <v>358</v>
      </c>
      <c r="B260" s="63"/>
      <c r="C260" s="51"/>
      <c r="D260" s="64" t="str">
        <f t="array" ref="D260">IF(ISERROR(VLOOKUP(C260,District2,2,FALSE)),"",VLOOKUP(C260,District2,2,FALSE))</f>
        <v/>
      </c>
      <c r="E260" s="63"/>
      <c r="F260" s="65"/>
      <c r="G260" s="63"/>
      <c r="H260" s="51"/>
      <c r="I260" s="51"/>
      <c r="J260" s="51"/>
      <c r="K260" s="66">
        <f t="shared" si="33"/>
        <v>55761.51999999999</v>
      </c>
      <c r="L260" s="66">
        <f t="shared" si="32"/>
        <v>25.480000000000029</v>
      </c>
      <c r="M260" s="66">
        <f t="shared" si="28"/>
        <v>9.8000000000000007</v>
      </c>
      <c r="N260" s="66">
        <f t="shared" si="29"/>
        <v>55796.799999999996</v>
      </c>
      <c r="O260" s="51"/>
      <c r="P260" s="63"/>
      <c r="Q260" s="67"/>
      <c r="R260" s="50"/>
    </row>
    <row r="261" spans="1:18" ht="56.1" customHeight="1">
      <c r="A261" s="51">
        <f t="shared" si="27"/>
        <v>359</v>
      </c>
      <c r="B261" s="63"/>
      <c r="C261" s="51"/>
      <c r="D261" s="64" t="str">
        <f t="array" ref="D261">IF(ISERROR(VLOOKUP(C261,District2,2,FALSE)),"",VLOOKUP(C261,District2,2,FALSE))</f>
        <v/>
      </c>
      <c r="E261" s="63"/>
      <c r="F261" s="65"/>
      <c r="G261" s="63"/>
      <c r="H261" s="51"/>
      <c r="I261" s="51"/>
      <c r="J261" s="51"/>
      <c r="K261" s="66">
        <f t="shared" si="33"/>
        <v>55761.51999999999</v>
      </c>
      <c r="L261" s="66">
        <f t="shared" si="32"/>
        <v>25.480000000000029</v>
      </c>
      <c r="M261" s="66">
        <f t="shared" si="28"/>
        <v>9.8000000000000007</v>
      </c>
      <c r="N261" s="66">
        <f t="shared" si="29"/>
        <v>55796.799999999996</v>
      </c>
      <c r="O261" s="51"/>
      <c r="P261" s="63"/>
      <c r="Q261" s="67"/>
      <c r="R261" s="50"/>
    </row>
    <row r="262" spans="1:18" ht="51" customHeight="1">
      <c r="A262" s="51">
        <f>A261+1</f>
        <v>360</v>
      </c>
      <c r="B262" s="63"/>
      <c r="C262" s="51"/>
      <c r="D262" s="64" t="str">
        <f t="array" ref="D262">IF(ISERROR(VLOOKUP(C262,District2,2,FALSE)),"",VLOOKUP(C262,District2,2,FALSE))</f>
        <v/>
      </c>
      <c r="E262" s="63"/>
      <c r="F262" s="65"/>
      <c r="G262" s="63"/>
      <c r="H262" s="51"/>
      <c r="I262" s="51"/>
      <c r="J262" s="51"/>
      <c r="K262" s="66">
        <f t="shared" si="33"/>
        <v>55761.51999999999</v>
      </c>
      <c r="L262" s="66">
        <f t="shared" si="32"/>
        <v>25.480000000000029</v>
      </c>
      <c r="M262" s="66">
        <f t="shared" si="28"/>
        <v>9.8000000000000007</v>
      </c>
      <c r="N262" s="66">
        <f t="shared" si="29"/>
        <v>55796.799999999996</v>
      </c>
      <c r="O262" s="51"/>
      <c r="P262" s="63"/>
      <c r="Q262" s="67"/>
      <c r="R262" s="50"/>
    </row>
    <row r="263" spans="1:18" ht="51" customHeight="1">
      <c r="A263" s="51">
        <f t="shared" ref="A263:A325" si="34">A262+1</f>
        <v>361</v>
      </c>
      <c r="B263" s="63"/>
      <c r="C263" s="51"/>
      <c r="D263" s="64" t="str">
        <f t="array" ref="D263">IF(ISERROR(VLOOKUP(C263,District2,2,FALSE)),"",VLOOKUP(C263,District2,2,FALSE))</f>
        <v/>
      </c>
      <c r="E263" s="63"/>
      <c r="F263" s="65"/>
      <c r="G263" s="63"/>
      <c r="H263" s="51"/>
      <c r="I263" s="51"/>
      <c r="J263" s="51"/>
      <c r="K263" s="66">
        <f t="shared" si="33"/>
        <v>55761.51999999999</v>
      </c>
      <c r="L263" s="66">
        <f t="shared" si="32"/>
        <v>25.480000000000029</v>
      </c>
      <c r="M263" s="66">
        <f t="shared" si="28"/>
        <v>9.8000000000000007</v>
      </c>
      <c r="N263" s="66">
        <f t="shared" si="29"/>
        <v>55796.799999999996</v>
      </c>
      <c r="O263" s="51"/>
      <c r="P263" s="63"/>
      <c r="Q263" s="67"/>
      <c r="R263" s="50"/>
    </row>
    <row r="264" spans="1:18" ht="51" customHeight="1">
      <c r="A264" s="51">
        <f t="shared" si="34"/>
        <v>362</v>
      </c>
      <c r="B264" s="63"/>
      <c r="C264" s="51"/>
      <c r="D264" s="64" t="str">
        <f t="array" ref="D264">IF(ISERROR(VLOOKUP(C264,District2,2,FALSE)),"",VLOOKUP(C264,District2,2,FALSE))</f>
        <v/>
      </c>
      <c r="E264" s="63"/>
      <c r="F264" s="65"/>
      <c r="G264" s="63"/>
      <c r="H264" s="51"/>
      <c r="I264" s="51"/>
      <c r="J264" s="51"/>
      <c r="K264" s="66">
        <f t="shared" si="33"/>
        <v>55761.51999999999</v>
      </c>
      <c r="L264" s="66">
        <f t="shared" si="32"/>
        <v>25.480000000000029</v>
      </c>
      <c r="M264" s="66">
        <f t="shared" si="28"/>
        <v>9.8000000000000007</v>
      </c>
      <c r="N264" s="66">
        <f t="shared" si="29"/>
        <v>55796.799999999996</v>
      </c>
      <c r="O264" s="51"/>
      <c r="P264" s="63"/>
      <c r="Q264" s="67"/>
      <c r="R264" s="50"/>
    </row>
    <row r="265" spans="1:18" ht="51" customHeight="1">
      <c r="A265" s="51">
        <f t="shared" si="34"/>
        <v>363</v>
      </c>
      <c r="B265" s="63"/>
      <c r="C265" s="51"/>
      <c r="D265" s="64" t="str">
        <f t="array" ref="D265">IF(ISERROR(VLOOKUP(C265,District2,2,FALSE)),"",VLOOKUP(C265,District2,2,FALSE))</f>
        <v/>
      </c>
      <c r="E265" s="63"/>
      <c r="F265" s="65"/>
      <c r="G265" s="63"/>
      <c r="H265" s="51"/>
      <c r="I265" s="51"/>
      <c r="J265" s="51"/>
      <c r="K265" s="66">
        <f t="shared" si="33"/>
        <v>55761.51999999999</v>
      </c>
      <c r="L265" s="66">
        <f t="shared" si="32"/>
        <v>25.480000000000029</v>
      </c>
      <c r="M265" s="66">
        <f t="shared" si="28"/>
        <v>9.8000000000000007</v>
      </c>
      <c r="N265" s="66">
        <f t="shared" si="29"/>
        <v>55796.799999999996</v>
      </c>
      <c r="O265" s="51"/>
      <c r="P265" s="63"/>
      <c r="Q265" s="67"/>
      <c r="R265" s="50"/>
    </row>
    <row r="266" spans="1:18" ht="56.1" customHeight="1">
      <c r="A266" s="51">
        <f t="shared" si="34"/>
        <v>364</v>
      </c>
      <c r="B266" s="63"/>
      <c r="C266" s="51"/>
      <c r="D266" s="64" t="str">
        <f t="array" ref="D266">IF(ISERROR(VLOOKUP(C266,District2,2,FALSE)),"",VLOOKUP(C266,District2,2,FALSE))</f>
        <v/>
      </c>
      <c r="E266" s="63"/>
      <c r="F266" s="65"/>
      <c r="G266" s="63"/>
      <c r="H266" s="51"/>
      <c r="I266" s="51"/>
      <c r="J266" s="51"/>
      <c r="K266" s="66">
        <f t="shared" si="33"/>
        <v>55761.51999999999</v>
      </c>
      <c r="L266" s="66">
        <f t="shared" si="32"/>
        <v>25.480000000000029</v>
      </c>
      <c r="M266" s="66">
        <f t="shared" si="28"/>
        <v>9.8000000000000007</v>
      </c>
      <c r="N266" s="66">
        <f t="shared" si="29"/>
        <v>55796.799999999996</v>
      </c>
      <c r="O266" s="51"/>
      <c r="P266" s="63"/>
      <c r="Q266" s="67"/>
      <c r="R266" s="50"/>
    </row>
    <row r="267" spans="1:18" ht="56.1" customHeight="1">
      <c r="A267" s="51">
        <f t="shared" si="34"/>
        <v>365</v>
      </c>
      <c r="B267" s="63"/>
      <c r="C267" s="51"/>
      <c r="D267" s="64" t="str">
        <f t="array" ref="D267">IF(ISERROR(VLOOKUP(C267,District2,2,FALSE)),"",VLOOKUP(C267,District2,2,FALSE))</f>
        <v/>
      </c>
      <c r="E267" s="63"/>
      <c r="F267" s="65"/>
      <c r="G267" s="63"/>
      <c r="H267" s="51"/>
      <c r="I267" s="51"/>
      <c r="J267" s="51"/>
      <c r="K267" s="66">
        <f t="shared" si="33"/>
        <v>55761.51999999999</v>
      </c>
      <c r="L267" s="66">
        <f t="shared" si="32"/>
        <v>25.480000000000029</v>
      </c>
      <c r="M267" s="66">
        <f t="shared" si="28"/>
        <v>9.8000000000000007</v>
      </c>
      <c r="N267" s="66">
        <f t="shared" si="29"/>
        <v>55796.799999999996</v>
      </c>
      <c r="O267" s="51"/>
      <c r="P267" s="63"/>
      <c r="Q267" s="67"/>
      <c r="R267" s="50"/>
    </row>
    <row r="268" spans="1:18" ht="56.1" customHeight="1">
      <c r="A268" s="51">
        <f t="shared" si="34"/>
        <v>366</v>
      </c>
      <c r="B268" s="63"/>
      <c r="C268" s="51"/>
      <c r="D268" s="64" t="str">
        <f t="array" ref="D268">IF(ISERROR(VLOOKUP(C268,District2,2,FALSE)),"",VLOOKUP(C268,District2,2,FALSE))</f>
        <v/>
      </c>
      <c r="E268" s="63"/>
      <c r="F268" s="65"/>
      <c r="G268" s="63"/>
      <c r="H268" s="51"/>
      <c r="I268" s="51"/>
      <c r="J268" s="51"/>
      <c r="K268" s="66">
        <f t="shared" si="33"/>
        <v>55761.51999999999</v>
      </c>
      <c r="L268" s="66">
        <f t="shared" si="32"/>
        <v>25.480000000000029</v>
      </c>
      <c r="M268" s="66">
        <f t="shared" si="28"/>
        <v>9.8000000000000007</v>
      </c>
      <c r="N268" s="66">
        <f t="shared" si="29"/>
        <v>55796.799999999996</v>
      </c>
      <c r="O268" s="51"/>
      <c r="P268" s="63"/>
      <c r="Q268" s="67"/>
      <c r="R268" s="50"/>
    </row>
    <row r="269" spans="1:18" ht="56.1" customHeight="1">
      <c r="A269" s="51">
        <f>A268+1</f>
        <v>367</v>
      </c>
      <c r="B269" s="63"/>
      <c r="C269" s="51"/>
      <c r="D269" s="64" t="str">
        <f t="array" ref="D269">IF(ISERROR(VLOOKUP(C269,District2,2,FALSE)),"",VLOOKUP(C269,District2,2,FALSE))</f>
        <v/>
      </c>
      <c r="E269" s="63"/>
      <c r="F269" s="65"/>
      <c r="G269" s="63"/>
      <c r="H269" s="51"/>
      <c r="I269" s="51"/>
      <c r="J269" s="51"/>
      <c r="K269" s="66">
        <f t="shared" si="33"/>
        <v>55761.51999999999</v>
      </c>
      <c r="L269" s="66">
        <f t="shared" si="32"/>
        <v>25.480000000000029</v>
      </c>
      <c r="M269" s="66">
        <f t="shared" si="28"/>
        <v>9.8000000000000007</v>
      </c>
      <c r="N269" s="66">
        <f t="shared" si="29"/>
        <v>55796.799999999996</v>
      </c>
      <c r="O269" s="51"/>
      <c r="P269" s="63"/>
      <c r="Q269" s="67"/>
      <c r="R269" s="50"/>
    </row>
    <row r="270" spans="1:18" ht="56.1" customHeight="1">
      <c r="A270" s="51">
        <f>A269+1</f>
        <v>368</v>
      </c>
      <c r="B270" s="63"/>
      <c r="C270" s="51"/>
      <c r="D270" s="64" t="str">
        <f t="array" ref="D270">IF(ISERROR(VLOOKUP(C270,District2,2,FALSE)),"",VLOOKUP(C270,District2,2,FALSE))</f>
        <v/>
      </c>
      <c r="E270" s="63"/>
      <c r="F270" s="65"/>
      <c r="G270" s="63"/>
      <c r="H270" s="51"/>
      <c r="I270" s="51"/>
      <c r="J270" s="51"/>
      <c r="K270" s="66">
        <f t="shared" si="33"/>
        <v>55761.51999999999</v>
      </c>
      <c r="L270" s="66">
        <f t="shared" si="32"/>
        <v>25.480000000000029</v>
      </c>
      <c r="M270" s="66">
        <f t="shared" si="28"/>
        <v>9.8000000000000007</v>
      </c>
      <c r="N270" s="66">
        <f t="shared" si="29"/>
        <v>55796.799999999996</v>
      </c>
      <c r="O270" s="51"/>
      <c r="P270" s="63"/>
      <c r="Q270" s="67"/>
      <c r="R270" s="50"/>
    </row>
    <row r="271" spans="1:18" ht="56.1" customHeight="1">
      <c r="A271" s="51">
        <f t="shared" si="34"/>
        <v>369</v>
      </c>
      <c r="B271" s="63"/>
      <c r="C271" s="51"/>
      <c r="D271" s="64" t="str">
        <f t="array" ref="D271">IF(ISERROR(VLOOKUP(C271,District2,2,FALSE)),"",VLOOKUP(C271,District2,2,FALSE))</f>
        <v/>
      </c>
      <c r="E271" s="63"/>
      <c r="F271" s="65"/>
      <c r="G271" s="63"/>
      <c r="H271" s="51"/>
      <c r="I271" s="51"/>
      <c r="J271" s="51"/>
      <c r="K271" s="66">
        <f t="shared" si="33"/>
        <v>55761.51999999999</v>
      </c>
      <c r="L271" s="66">
        <f t="shared" si="32"/>
        <v>25.480000000000029</v>
      </c>
      <c r="M271" s="66">
        <f t="shared" ref="M271:M334" si="35">SUM(J271)+M270</f>
        <v>9.8000000000000007</v>
      </c>
      <c r="N271" s="66">
        <f t="shared" ref="N271:N334" si="36">SUM(K271+L271+M271)</f>
        <v>55796.799999999996</v>
      </c>
      <c r="O271" s="51"/>
      <c r="P271" s="63"/>
      <c r="Q271" s="67"/>
      <c r="R271" s="50"/>
    </row>
    <row r="272" spans="1:18" ht="56.1" customHeight="1">
      <c r="A272" s="51">
        <f t="shared" si="34"/>
        <v>370</v>
      </c>
      <c r="B272" s="63"/>
      <c r="C272" s="51"/>
      <c r="D272" s="64" t="str">
        <f t="array" ref="D272">IF(ISERROR(VLOOKUP(C272,District2,2,FALSE)),"",VLOOKUP(C272,District2,2,FALSE))</f>
        <v/>
      </c>
      <c r="E272" s="63"/>
      <c r="F272" s="65"/>
      <c r="G272" s="63"/>
      <c r="H272" s="51"/>
      <c r="I272" s="51"/>
      <c r="J272" s="51"/>
      <c r="K272" s="66">
        <f t="shared" si="33"/>
        <v>55761.51999999999</v>
      </c>
      <c r="L272" s="66">
        <f t="shared" si="32"/>
        <v>25.480000000000029</v>
      </c>
      <c r="M272" s="66">
        <f t="shared" si="35"/>
        <v>9.8000000000000007</v>
      </c>
      <c r="N272" s="66">
        <f t="shared" si="36"/>
        <v>55796.799999999996</v>
      </c>
      <c r="O272" s="51"/>
      <c r="P272" s="63"/>
      <c r="Q272" s="67"/>
      <c r="R272" s="50"/>
    </row>
    <row r="273" spans="1:18" ht="56.1" customHeight="1">
      <c r="A273" s="51">
        <f t="shared" si="34"/>
        <v>371</v>
      </c>
      <c r="B273" s="63"/>
      <c r="C273" s="51"/>
      <c r="D273" s="64" t="str">
        <f t="array" ref="D273">IF(ISERROR(VLOOKUP(C273,District2,2,FALSE)),"",VLOOKUP(C273,District2,2,FALSE))</f>
        <v/>
      </c>
      <c r="E273" s="63"/>
      <c r="F273" s="65"/>
      <c r="G273" s="63"/>
      <c r="H273" s="51"/>
      <c r="I273" s="51"/>
      <c r="J273" s="51"/>
      <c r="K273" s="66">
        <f t="shared" si="33"/>
        <v>55761.51999999999</v>
      </c>
      <c r="L273" s="66">
        <f t="shared" si="32"/>
        <v>25.480000000000029</v>
      </c>
      <c r="M273" s="66">
        <f t="shared" si="35"/>
        <v>9.8000000000000007</v>
      </c>
      <c r="N273" s="66">
        <f t="shared" si="36"/>
        <v>55796.799999999996</v>
      </c>
      <c r="O273" s="51"/>
      <c r="P273" s="63"/>
      <c r="Q273" s="67"/>
      <c r="R273" s="50"/>
    </row>
    <row r="274" spans="1:18" ht="56.1" customHeight="1">
      <c r="A274" s="51">
        <f t="shared" si="34"/>
        <v>372</v>
      </c>
      <c r="B274" s="63"/>
      <c r="C274" s="51"/>
      <c r="D274" s="64" t="str">
        <f t="array" ref="D274">IF(ISERROR(VLOOKUP(C274,District2,2,FALSE)),"",VLOOKUP(C274,District2,2,FALSE))</f>
        <v/>
      </c>
      <c r="E274" s="63"/>
      <c r="F274" s="65"/>
      <c r="G274" s="63"/>
      <c r="H274" s="51"/>
      <c r="I274" s="51"/>
      <c r="J274" s="51"/>
      <c r="K274" s="66">
        <f t="shared" si="33"/>
        <v>55761.51999999999</v>
      </c>
      <c r="L274" s="66">
        <f t="shared" si="32"/>
        <v>25.480000000000029</v>
      </c>
      <c r="M274" s="66">
        <f t="shared" si="35"/>
        <v>9.8000000000000007</v>
      </c>
      <c r="N274" s="66">
        <f t="shared" si="36"/>
        <v>55796.799999999996</v>
      </c>
      <c r="O274" s="51"/>
      <c r="P274" s="63"/>
      <c r="Q274" s="67"/>
      <c r="R274" s="50"/>
    </row>
    <row r="275" spans="1:18" ht="56.1" customHeight="1">
      <c r="A275" s="51">
        <f t="shared" si="34"/>
        <v>373</v>
      </c>
      <c r="B275" s="63"/>
      <c r="C275" s="51"/>
      <c r="D275" s="64" t="str">
        <f t="array" ref="D275">IF(ISERROR(VLOOKUP(C275,District2,2,FALSE)),"",VLOOKUP(C275,District2,2,FALSE))</f>
        <v/>
      </c>
      <c r="E275" s="63"/>
      <c r="F275" s="65"/>
      <c r="G275" s="63"/>
      <c r="H275" s="51"/>
      <c r="I275" s="51"/>
      <c r="J275" s="51"/>
      <c r="K275" s="66">
        <f t="shared" si="33"/>
        <v>55761.51999999999</v>
      </c>
      <c r="L275" s="66">
        <f t="shared" si="32"/>
        <v>25.480000000000029</v>
      </c>
      <c r="M275" s="66">
        <f t="shared" si="35"/>
        <v>9.8000000000000007</v>
      </c>
      <c r="N275" s="66">
        <f t="shared" si="36"/>
        <v>55796.799999999996</v>
      </c>
      <c r="O275" s="51"/>
      <c r="P275" s="63"/>
      <c r="Q275" s="67"/>
      <c r="R275" s="50"/>
    </row>
    <row r="276" spans="1:18" ht="80.25" customHeight="1">
      <c r="A276" s="51">
        <f>A275+1</f>
        <v>374</v>
      </c>
      <c r="B276" s="63"/>
      <c r="C276" s="51"/>
      <c r="D276" s="64" t="str">
        <f t="array" ref="D276">IF(ISERROR(VLOOKUP(C276,District2,2,FALSE)),"",VLOOKUP(C276,District2,2,FALSE))</f>
        <v/>
      </c>
      <c r="E276" s="63"/>
      <c r="F276" s="65"/>
      <c r="G276" s="63"/>
      <c r="H276" s="51"/>
      <c r="I276" s="51"/>
      <c r="J276" s="51"/>
      <c r="K276" s="66">
        <f t="shared" si="33"/>
        <v>55761.51999999999</v>
      </c>
      <c r="L276" s="66">
        <f t="shared" si="32"/>
        <v>25.480000000000029</v>
      </c>
      <c r="M276" s="66">
        <f t="shared" si="35"/>
        <v>9.8000000000000007</v>
      </c>
      <c r="N276" s="66">
        <f t="shared" si="36"/>
        <v>55796.799999999996</v>
      </c>
      <c r="O276" s="51"/>
      <c r="P276" s="63"/>
      <c r="Q276" s="67"/>
      <c r="R276" s="50"/>
    </row>
    <row r="277" spans="1:18" ht="56.1" customHeight="1">
      <c r="A277" s="51">
        <f t="shared" si="34"/>
        <v>375</v>
      </c>
      <c r="B277" s="63"/>
      <c r="C277" s="51"/>
      <c r="D277" s="64" t="str">
        <f t="array" ref="D277">IF(ISERROR(VLOOKUP(C277,District2,2,FALSE)),"",VLOOKUP(C277,District2,2,FALSE))</f>
        <v/>
      </c>
      <c r="E277" s="63"/>
      <c r="F277" s="65"/>
      <c r="G277" s="63"/>
      <c r="H277" s="51"/>
      <c r="I277" s="51"/>
      <c r="J277" s="51"/>
      <c r="K277" s="66">
        <f t="shared" si="33"/>
        <v>55761.51999999999</v>
      </c>
      <c r="L277" s="66">
        <f t="shared" si="32"/>
        <v>25.480000000000029</v>
      </c>
      <c r="M277" s="66">
        <f t="shared" si="35"/>
        <v>9.8000000000000007</v>
      </c>
      <c r="N277" s="66">
        <f t="shared" si="36"/>
        <v>55796.799999999996</v>
      </c>
      <c r="O277" s="51"/>
      <c r="P277" s="63"/>
      <c r="Q277" s="67"/>
      <c r="R277" s="50"/>
    </row>
    <row r="278" spans="1:18" ht="56.1" customHeight="1">
      <c r="A278" s="51">
        <f>A277+1</f>
        <v>376</v>
      </c>
      <c r="B278" s="63"/>
      <c r="C278" s="51"/>
      <c r="D278" s="64" t="str">
        <f t="array" ref="D278">IF(ISERROR(VLOOKUP(C278,District2,2,FALSE)),"",VLOOKUP(C278,District2,2,FALSE))</f>
        <v/>
      </c>
      <c r="E278" s="63"/>
      <c r="F278" s="65"/>
      <c r="G278" s="63"/>
      <c r="H278" s="51"/>
      <c r="I278" s="51"/>
      <c r="J278" s="51"/>
      <c r="K278" s="66">
        <f t="shared" si="33"/>
        <v>55761.51999999999</v>
      </c>
      <c r="L278" s="66">
        <f t="shared" si="32"/>
        <v>25.480000000000029</v>
      </c>
      <c r="M278" s="66">
        <f t="shared" si="35"/>
        <v>9.8000000000000007</v>
      </c>
      <c r="N278" s="66">
        <f t="shared" si="36"/>
        <v>55796.799999999996</v>
      </c>
      <c r="O278" s="51"/>
      <c r="P278" s="63"/>
      <c r="Q278" s="67"/>
      <c r="R278" s="50"/>
    </row>
    <row r="279" spans="1:18" ht="56.1" customHeight="1">
      <c r="A279" s="51">
        <f t="shared" si="34"/>
        <v>377</v>
      </c>
      <c r="B279" s="63"/>
      <c r="C279" s="51"/>
      <c r="D279" s="64" t="str">
        <f t="array" ref="D279">IF(ISERROR(VLOOKUP(C279,District2,2,FALSE)),"",VLOOKUP(C279,District2,2,FALSE))</f>
        <v/>
      </c>
      <c r="E279" s="63"/>
      <c r="F279" s="65"/>
      <c r="G279" s="63"/>
      <c r="H279" s="51"/>
      <c r="I279" s="51"/>
      <c r="J279" s="51"/>
      <c r="K279" s="66">
        <f t="shared" si="33"/>
        <v>55761.51999999999</v>
      </c>
      <c r="L279" s="66">
        <f t="shared" si="32"/>
        <v>25.480000000000029</v>
      </c>
      <c r="M279" s="66">
        <f t="shared" si="35"/>
        <v>9.8000000000000007</v>
      </c>
      <c r="N279" s="66">
        <f t="shared" si="36"/>
        <v>55796.799999999996</v>
      </c>
      <c r="O279" s="51"/>
      <c r="P279" s="63"/>
      <c r="Q279" s="67"/>
      <c r="R279" s="50"/>
    </row>
    <row r="280" spans="1:18" ht="56.1" customHeight="1">
      <c r="A280" s="51">
        <f t="shared" si="34"/>
        <v>378</v>
      </c>
      <c r="B280" s="63"/>
      <c r="C280" s="51"/>
      <c r="D280" s="64" t="str">
        <f t="array" ref="D280">IF(ISERROR(VLOOKUP(C280,District2,2,FALSE)),"",VLOOKUP(C280,District2,2,FALSE))</f>
        <v/>
      </c>
      <c r="E280" s="63"/>
      <c r="F280" s="65"/>
      <c r="G280" s="63"/>
      <c r="H280" s="51"/>
      <c r="I280" s="51"/>
      <c r="J280" s="51"/>
      <c r="K280" s="66">
        <f t="shared" si="33"/>
        <v>55761.51999999999</v>
      </c>
      <c r="L280" s="66">
        <f t="shared" si="32"/>
        <v>25.480000000000029</v>
      </c>
      <c r="M280" s="66">
        <f t="shared" si="35"/>
        <v>9.8000000000000007</v>
      </c>
      <c r="N280" s="66">
        <f t="shared" si="36"/>
        <v>55796.799999999996</v>
      </c>
      <c r="O280" s="51"/>
      <c r="P280" s="63"/>
      <c r="Q280" s="67"/>
      <c r="R280" s="50"/>
    </row>
    <row r="281" spans="1:18" ht="56.1" customHeight="1">
      <c r="A281" s="51">
        <f t="shared" si="34"/>
        <v>379</v>
      </c>
      <c r="B281" s="63"/>
      <c r="C281" s="51"/>
      <c r="D281" s="64" t="str">
        <f t="array" ref="D281">IF(ISERROR(VLOOKUP(C281,District2,2,FALSE)),"",VLOOKUP(C281,District2,2,FALSE))</f>
        <v/>
      </c>
      <c r="E281" s="63"/>
      <c r="F281" s="65"/>
      <c r="G281" s="63"/>
      <c r="H281" s="51"/>
      <c r="I281" s="51"/>
      <c r="J281" s="51"/>
      <c r="K281" s="66">
        <f t="shared" si="33"/>
        <v>55761.51999999999</v>
      </c>
      <c r="L281" s="66">
        <f t="shared" si="32"/>
        <v>25.480000000000029</v>
      </c>
      <c r="M281" s="66">
        <f t="shared" si="35"/>
        <v>9.8000000000000007</v>
      </c>
      <c r="N281" s="66">
        <f t="shared" si="36"/>
        <v>55796.799999999996</v>
      </c>
      <c r="O281" s="51"/>
      <c r="P281" s="63"/>
      <c r="Q281" s="67"/>
      <c r="R281" s="50"/>
    </row>
    <row r="282" spans="1:18" ht="56.1" customHeight="1">
      <c r="A282" s="51">
        <f t="shared" si="34"/>
        <v>380</v>
      </c>
      <c r="B282" s="63"/>
      <c r="C282" s="51"/>
      <c r="D282" s="64" t="str">
        <f t="array" ref="D282">IF(ISERROR(VLOOKUP(C282,District2,2,FALSE)),"",VLOOKUP(C282,District2,2,FALSE))</f>
        <v/>
      </c>
      <c r="E282" s="63"/>
      <c r="F282" s="65"/>
      <c r="G282" s="63"/>
      <c r="H282" s="51"/>
      <c r="I282" s="51"/>
      <c r="J282" s="51"/>
      <c r="K282" s="66">
        <f t="shared" si="33"/>
        <v>55761.51999999999</v>
      </c>
      <c r="L282" s="66">
        <f t="shared" si="32"/>
        <v>25.480000000000029</v>
      </c>
      <c r="M282" s="66">
        <f t="shared" si="35"/>
        <v>9.8000000000000007</v>
      </c>
      <c r="N282" s="66">
        <f t="shared" si="36"/>
        <v>55796.799999999996</v>
      </c>
      <c r="O282" s="51"/>
      <c r="P282" s="63"/>
      <c r="Q282" s="67"/>
      <c r="R282" s="50"/>
    </row>
    <row r="283" spans="1:18" ht="56.1" customHeight="1">
      <c r="A283" s="51">
        <f t="shared" si="34"/>
        <v>381</v>
      </c>
      <c r="B283" s="63"/>
      <c r="C283" s="51"/>
      <c r="D283" s="64" t="str">
        <f t="array" ref="D283">IF(ISERROR(VLOOKUP(C283,District2,2,FALSE)),"",VLOOKUP(C283,District2,2,FALSE))</f>
        <v/>
      </c>
      <c r="E283" s="63"/>
      <c r="F283" s="65"/>
      <c r="G283" s="63"/>
      <c r="H283" s="51"/>
      <c r="I283" s="51"/>
      <c r="J283" s="51"/>
      <c r="K283" s="66">
        <f t="shared" si="33"/>
        <v>55761.51999999999</v>
      </c>
      <c r="L283" s="66">
        <f t="shared" si="32"/>
        <v>25.480000000000029</v>
      </c>
      <c r="M283" s="66">
        <f t="shared" si="35"/>
        <v>9.8000000000000007</v>
      </c>
      <c r="N283" s="66">
        <f t="shared" si="36"/>
        <v>55796.799999999996</v>
      </c>
      <c r="O283" s="51"/>
      <c r="P283" s="63"/>
      <c r="Q283" s="67"/>
      <c r="R283" s="50"/>
    </row>
    <row r="284" spans="1:18" ht="56.1" customHeight="1">
      <c r="A284" s="51">
        <f t="shared" si="34"/>
        <v>382</v>
      </c>
      <c r="B284" s="63"/>
      <c r="C284" s="51"/>
      <c r="D284" s="64" t="str">
        <f t="array" ref="D284">IF(ISERROR(VLOOKUP(C284,District2,2,FALSE)),"",VLOOKUP(C284,District2,2,FALSE))</f>
        <v/>
      </c>
      <c r="E284" s="63"/>
      <c r="F284" s="65"/>
      <c r="G284" s="63"/>
      <c r="H284" s="51"/>
      <c r="I284" s="51"/>
      <c r="J284" s="51"/>
      <c r="K284" s="66">
        <f t="shared" si="33"/>
        <v>55761.51999999999</v>
      </c>
      <c r="L284" s="66">
        <f t="shared" si="32"/>
        <v>25.480000000000029</v>
      </c>
      <c r="M284" s="66">
        <f t="shared" si="35"/>
        <v>9.8000000000000007</v>
      </c>
      <c r="N284" s="66">
        <f t="shared" si="36"/>
        <v>55796.799999999996</v>
      </c>
      <c r="O284" s="51"/>
      <c r="P284" s="63"/>
      <c r="Q284" s="67"/>
      <c r="R284" s="50"/>
    </row>
    <row r="285" spans="1:18" ht="56.1" customHeight="1">
      <c r="A285" s="51">
        <f t="shared" si="34"/>
        <v>383</v>
      </c>
      <c r="B285" s="63"/>
      <c r="C285" s="51"/>
      <c r="D285" s="64" t="str">
        <f t="array" ref="D285">IF(ISERROR(VLOOKUP(C285,District2,2,FALSE)),"",VLOOKUP(C285,District2,2,FALSE))</f>
        <v/>
      </c>
      <c r="E285" s="63"/>
      <c r="F285" s="65"/>
      <c r="G285" s="63"/>
      <c r="H285" s="51"/>
      <c r="I285" s="51"/>
      <c r="J285" s="51"/>
      <c r="K285" s="66">
        <f t="shared" si="33"/>
        <v>55761.51999999999</v>
      </c>
      <c r="L285" s="66">
        <f t="shared" si="32"/>
        <v>25.480000000000029</v>
      </c>
      <c r="M285" s="66">
        <f t="shared" si="35"/>
        <v>9.8000000000000007</v>
      </c>
      <c r="N285" s="66">
        <f t="shared" si="36"/>
        <v>55796.799999999996</v>
      </c>
      <c r="O285" s="51"/>
      <c r="P285" s="63"/>
      <c r="Q285" s="67"/>
      <c r="R285" s="50"/>
    </row>
    <row r="286" spans="1:18" ht="56.1" customHeight="1">
      <c r="A286" s="51">
        <f t="shared" si="34"/>
        <v>384</v>
      </c>
      <c r="B286" s="63"/>
      <c r="C286" s="51"/>
      <c r="D286" s="64" t="str">
        <f t="array" ref="D286">IF(ISERROR(VLOOKUP(C286,District2,2,FALSE)),"",VLOOKUP(C286,District2,2,FALSE))</f>
        <v/>
      </c>
      <c r="E286" s="63"/>
      <c r="F286" s="65"/>
      <c r="G286" s="63"/>
      <c r="H286" s="51"/>
      <c r="I286" s="51"/>
      <c r="J286" s="51"/>
      <c r="K286" s="66">
        <f t="shared" si="33"/>
        <v>55761.51999999999</v>
      </c>
      <c r="L286" s="66">
        <f t="shared" si="32"/>
        <v>25.480000000000029</v>
      </c>
      <c r="M286" s="66">
        <f t="shared" si="35"/>
        <v>9.8000000000000007</v>
      </c>
      <c r="N286" s="66">
        <f t="shared" si="36"/>
        <v>55796.799999999996</v>
      </c>
      <c r="O286" s="51"/>
      <c r="P286" s="63"/>
      <c r="Q286" s="67"/>
      <c r="R286" s="50"/>
    </row>
    <row r="287" spans="1:18" ht="56.1" customHeight="1">
      <c r="A287" s="51">
        <f t="shared" si="34"/>
        <v>385</v>
      </c>
      <c r="B287" s="63"/>
      <c r="C287" s="51"/>
      <c r="D287" s="64" t="str">
        <f t="array" ref="D287">IF(ISERROR(VLOOKUP(C287,District2,2,FALSE)),"",VLOOKUP(C287,District2,2,FALSE))</f>
        <v/>
      </c>
      <c r="E287" s="63"/>
      <c r="F287" s="65"/>
      <c r="G287" s="63"/>
      <c r="H287" s="51"/>
      <c r="I287" s="51"/>
      <c r="J287" s="51"/>
      <c r="K287" s="66">
        <f t="shared" si="33"/>
        <v>55761.51999999999</v>
      </c>
      <c r="L287" s="66">
        <f t="shared" si="32"/>
        <v>25.480000000000029</v>
      </c>
      <c r="M287" s="66">
        <f t="shared" si="35"/>
        <v>9.8000000000000007</v>
      </c>
      <c r="N287" s="66">
        <f t="shared" si="36"/>
        <v>55796.799999999996</v>
      </c>
      <c r="O287" s="51"/>
      <c r="P287" s="63"/>
      <c r="Q287" s="67"/>
      <c r="R287" s="50"/>
    </row>
    <row r="288" spans="1:18" ht="56.1" customHeight="1">
      <c r="A288" s="51">
        <f t="shared" si="34"/>
        <v>386</v>
      </c>
      <c r="B288" s="63"/>
      <c r="C288" s="51"/>
      <c r="D288" s="64" t="str">
        <f t="array" ref="D288">IF(ISERROR(VLOOKUP(C288,District2,2,FALSE)),"",VLOOKUP(C288,District2,2,FALSE))</f>
        <v/>
      </c>
      <c r="E288" s="63"/>
      <c r="F288" s="65"/>
      <c r="G288" s="63"/>
      <c r="H288" s="51"/>
      <c r="I288" s="51"/>
      <c r="J288" s="51"/>
      <c r="K288" s="66">
        <f t="shared" si="33"/>
        <v>55761.51999999999</v>
      </c>
      <c r="L288" s="66">
        <f t="shared" si="32"/>
        <v>25.480000000000029</v>
      </c>
      <c r="M288" s="66">
        <f t="shared" si="35"/>
        <v>9.8000000000000007</v>
      </c>
      <c r="N288" s="66">
        <f t="shared" si="36"/>
        <v>55796.799999999996</v>
      </c>
      <c r="O288" s="51"/>
      <c r="P288" s="63"/>
      <c r="Q288" s="67"/>
      <c r="R288" s="50"/>
    </row>
    <row r="289" spans="1:18" ht="82.5" customHeight="1">
      <c r="A289" s="51">
        <f t="shared" si="34"/>
        <v>387</v>
      </c>
      <c r="B289" s="63"/>
      <c r="C289" s="51"/>
      <c r="D289" s="64" t="str">
        <f t="array" ref="D289">IF(ISERROR(VLOOKUP(C289,District2,2,FALSE)),"",VLOOKUP(C289,District2,2,FALSE))</f>
        <v/>
      </c>
      <c r="E289" s="63"/>
      <c r="F289" s="65"/>
      <c r="G289" s="63"/>
      <c r="H289" s="51"/>
      <c r="I289" s="51"/>
      <c r="J289" s="51"/>
      <c r="K289" s="66">
        <f t="shared" si="33"/>
        <v>55761.51999999999</v>
      </c>
      <c r="L289" s="66">
        <f t="shared" si="32"/>
        <v>25.480000000000029</v>
      </c>
      <c r="M289" s="66">
        <f t="shared" si="35"/>
        <v>9.8000000000000007</v>
      </c>
      <c r="N289" s="66">
        <f t="shared" si="36"/>
        <v>55796.799999999996</v>
      </c>
      <c r="O289" s="51"/>
      <c r="P289" s="63"/>
      <c r="Q289" s="67"/>
      <c r="R289" s="50"/>
    </row>
    <row r="290" spans="1:18" ht="56.1" customHeight="1">
      <c r="A290" s="51">
        <f t="shared" si="34"/>
        <v>388</v>
      </c>
      <c r="B290" s="63"/>
      <c r="C290" s="51"/>
      <c r="D290" s="64" t="str">
        <f t="array" ref="D290">IF(ISERROR(VLOOKUP(C290,District2,2,FALSE)),"",VLOOKUP(C290,District2,2,FALSE))</f>
        <v/>
      </c>
      <c r="E290" s="63"/>
      <c r="F290" s="65"/>
      <c r="G290" s="63"/>
      <c r="H290" s="51"/>
      <c r="I290" s="72"/>
      <c r="J290" s="72"/>
      <c r="K290" s="66">
        <f t="shared" si="33"/>
        <v>55761.51999999999</v>
      </c>
      <c r="L290" s="66">
        <f t="shared" si="32"/>
        <v>25.480000000000029</v>
      </c>
      <c r="M290" s="66">
        <f t="shared" si="35"/>
        <v>9.8000000000000007</v>
      </c>
      <c r="N290" s="66">
        <f t="shared" si="36"/>
        <v>55796.799999999996</v>
      </c>
      <c r="O290" s="51"/>
      <c r="P290" s="63"/>
      <c r="Q290" s="67"/>
      <c r="R290" s="50"/>
    </row>
    <row r="291" spans="1:18" ht="56.1" customHeight="1">
      <c r="A291" s="51">
        <f t="shared" si="34"/>
        <v>389</v>
      </c>
      <c r="B291" s="63"/>
      <c r="C291" s="51"/>
      <c r="D291" s="64" t="str">
        <f t="array" ref="D291">IF(ISERROR(VLOOKUP(C291,District2,2,FALSE)),"",VLOOKUP(C291,District2,2,FALSE))</f>
        <v/>
      </c>
      <c r="E291" s="63"/>
      <c r="F291" s="65"/>
      <c r="G291" s="63"/>
      <c r="H291" s="51"/>
      <c r="I291" s="51"/>
      <c r="J291" s="51"/>
      <c r="K291" s="66">
        <f t="shared" si="33"/>
        <v>55761.51999999999</v>
      </c>
      <c r="L291" s="66">
        <f t="shared" si="32"/>
        <v>25.480000000000029</v>
      </c>
      <c r="M291" s="66">
        <f t="shared" si="35"/>
        <v>9.8000000000000007</v>
      </c>
      <c r="N291" s="66">
        <f t="shared" si="36"/>
        <v>55796.799999999996</v>
      </c>
      <c r="O291" s="51"/>
      <c r="P291" s="63"/>
      <c r="Q291" s="67"/>
      <c r="R291" s="50"/>
    </row>
    <row r="292" spans="1:18" ht="56.1" customHeight="1">
      <c r="A292" s="51">
        <f>A291+1</f>
        <v>390</v>
      </c>
      <c r="B292" s="63"/>
      <c r="C292" s="51"/>
      <c r="D292" s="64" t="str">
        <f t="array" ref="D292">IF(ISERROR(VLOOKUP(C292,District2,2,FALSE)),"",VLOOKUP(C292,District2,2,FALSE))</f>
        <v/>
      </c>
      <c r="E292" s="63"/>
      <c r="F292" s="65"/>
      <c r="G292" s="63"/>
      <c r="H292" s="51"/>
      <c r="I292" s="51"/>
      <c r="J292" s="51"/>
      <c r="K292" s="66">
        <f t="shared" si="33"/>
        <v>55761.51999999999</v>
      </c>
      <c r="L292" s="66">
        <f t="shared" si="32"/>
        <v>25.480000000000029</v>
      </c>
      <c r="M292" s="66">
        <f t="shared" si="35"/>
        <v>9.8000000000000007</v>
      </c>
      <c r="N292" s="66">
        <f t="shared" si="36"/>
        <v>55796.799999999996</v>
      </c>
      <c r="O292" s="51"/>
      <c r="P292" s="63"/>
      <c r="Q292" s="67"/>
      <c r="R292" s="50"/>
    </row>
    <row r="293" spans="1:18" ht="56.1" customHeight="1">
      <c r="A293" s="51">
        <f t="shared" si="34"/>
        <v>391</v>
      </c>
      <c r="B293" s="63"/>
      <c r="C293" s="51"/>
      <c r="D293" s="64" t="str">
        <f t="array" ref="D293">IF(ISERROR(VLOOKUP(C293,District2,2,FALSE)),"",VLOOKUP(C293,District2,2,FALSE))</f>
        <v/>
      </c>
      <c r="E293" s="63"/>
      <c r="F293" s="65"/>
      <c r="G293" s="63"/>
      <c r="H293" s="51"/>
      <c r="I293" s="51"/>
      <c r="J293" s="51"/>
      <c r="K293" s="66">
        <f t="shared" si="33"/>
        <v>55761.51999999999</v>
      </c>
      <c r="L293" s="66">
        <f t="shared" si="32"/>
        <v>25.480000000000029</v>
      </c>
      <c r="M293" s="66">
        <f t="shared" si="35"/>
        <v>9.8000000000000007</v>
      </c>
      <c r="N293" s="66">
        <f t="shared" si="36"/>
        <v>55796.799999999996</v>
      </c>
      <c r="O293" s="51"/>
      <c r="P293" s="63"/>
      <c r="Q293" s="67"/>
      <c r="R293" s="50"/>
    </row>
    <row r="294" spans="1:18" ht="56.1" customHeight="1">
      <c r="A294" s="51">
        <f t="shared" si="34"/>
        <v>392</v>
      </c>
      <c r="B294" s="63"/>
      <c r="C294" s="51"/>
      <c r="D294" s="64" t="str">
        <f t="array" ref="D294">IF(ISERROR(VLOOKUP(C294,District2,2,FALSE)),"",VLOOKUP(C294,District2,2,FALSE))</f>
        <v/>
      </c>
      <c r="E294" s="63"/>
      <c r="F294" s="65"/>
      <c r="G294" s="63"/>
      <c r="H294" s="51"/>
      <c r="I294" s="51"/>
      <c r="J294" s="51"/>
      <c r="K294" s="66">
        <f t="shared" si="33"/>
        <v>55761.51999999999</v>
      </c>
      <c r="L294" s="66">
        <f t="shared" si="32"/>
        <v>25.480000000000029</v>
      </c>
      <c r="M294" s="66">
        <f t="shared" si="35"/>
        <v>9.8000000000000007</v>
      </c>
      <c r="N294" s="66">
        <f t="shared" si="36"/>
        <v>55796.799999999996</v>
      </c>
      <c r="O294" s="51"/>
      <c r="P294" s="63"/>
      <c r="Q294" s="67"/>
      <c r="R294" s="50"/>
    </row>
    <row r="295" spans="1:18" ht="78" customHeight="1">
      <c r="A295" s="51">
        <f t="shared" si="34"/>
        <v>393</v>
      </c>
      <c r="B295" s="63"/>
      <c r="C295" s="51"/>
      <c r="D295" s="64" t="str">
        <f t="array" ref="D295">IF(ISERROR(VLOOKUP(C295,District2,2,FALSE)),"",VLOOKUP(C295,District2,2,FALSE))</f>
        <v/>
      </c>
      <c r="E295" s="63"/>
      <c r="F295" s="65"/>
      <c r="G295" s="63"/>
      <c r="H295" s="51"/>
      <c r="I295" s="51"/>
      <c r="J295" s="51"/>
      <c r="K295" s="66">
        <f t="shared" si="33"/>
        <v>55761.51999999999</v>
      </c>
      <c r="L295" s="66">
        <f t="shared" si="32"/>
        <v>25.480000000000029</v>
      </c>
      <c r="M295" s="66">
        <f t="shared" si="35"/>
        <v>9.8000000000000007</v>
      </c>
      <c r="N295" s="66">
        <f t="shared" si="36"/>
        <v>55796.799999999996</v>
      </c>
      <c r="O295" s="51"/>
      <c r="P295" s="63"/>
      <c r="Q295" s="67"/>
      <c r="R295" s="50"/>
    </row>
    <row r="296" spans="1:18" ht="77.25" customHeight="1">
      <c r="A296" s="51">
        <f t="shared" si="34"/>
        <v>394</v>
      </c>
      <c r="B296" s="63"/>
      <c r="C296" s="51"/>
      <c r="D296" s="64" t="str">
        <f t="array" ref="D296">IF(ISERROR(VLOOKUP(C296,District2,2,FALSE)),"",VLOOKUP(C296,District2,2,FALSE))</f>
        <v/>
      </c>
      <c r="E296" s="63"/>
      <c r="F296" s="65"/>
      <c r="G296" s="63"/>
      <c r="H296" s="51"/>
      <c r="I296" s="51"/>
      <c r="J296" s="51"/>
      <c r="K296" s="66">
        <f t="shared" si="33"/>
        <v>55761.51999999999</v>
      </c>
      <c r="L296" s="66">
        <f t="shared" si="32"/>
        <v>25.480000000000029</v>
      </c>
      <c r="M296" s="66">
        <f t="shared" si="35"/>
        <v>9.8000000000000007</v>
      </c>
      <c r="N296" s="66">
        <f t="shared" si="36"/>
        <v>55796.799999999996</v>
      </c>
      <c r="O296" s="51"/>
      <c r="P296" s="63"/>
      <c r="Q296" s="67"/>
      <c r="R296" s="50"/>
    </row>
    <row r="297" spans="1:18" ht="56.1" customHeight="1">
      <c r="A297" s="51">
        <f t="shared" si="34"/>
        <v>395</v>
      </c>
      <c r="B297" s="63"/>
      <c r="C297" s="51"/>
      <c r="D297" s="64" t="str">
        <f t="array" ref="D297">IF(ISERROR(VLOOKUP(C297,District2,2,FALSE)),"",VLOOKUP(C297,District2,2,FALSE))</f>
        <v/>
      </c>
      <c r="E297" s="63"/>
      <c r="F297" s="65"/>
      <c r="G297" s="63"/>
      <c r="H297" s="51"/>
      <c r="I297" s="51"/>
      <c r="J297" s="51"/>
      <c r="K297" s="66">
        <f t="shared" si="33"/>
        <v>55761.51999999999</v>
      </c>
      <c r="L297" s="66">
        <f t="shared" si="32"/>
        <v>25.480000000000029</v>
      </c>
      <c r="M297" s="66">
        <f t="shared" si="35"/>
        <v>9.8000000000000007</v>
      </c>
      <c r="N297" s="66">
        <f t="shared" si="36"/>
        <v>55796.799999999996</v>
      </c>
      <c r="O297" s="51"/>
      <c r="P297" s="63"/>
      <c r="Q297" s="67"/>
      <c r="R297" s="50"/>
    </row>
    <row r="298" spans="1:18" ht="56.1" customHeight="1">
      <c r="A298" s="51">
        <f t="shared" si="34"/>
        <v>396</v>
      </c>
      <c r="B298" s="63"/>
      <c r="C298" s="51"/>
      <c r="D298" s="64" t="str">
        <f t="array" ref="D298">IF(ISERROR(VLOOKUP(C298,District2,2,FALSE)),"",VLOOKUP(C298,District2,2,FALSE))</f>
        <v/>
      </c>
      <c r="E298" s="63"/>
      <c r="F298" s="65"/>
      <c r="G298" s="63"/>
      <c r="H298" s="51"/>
      <c r="I298" s="51"/>
      <c r="J298" s="51"/>
      <c r="K298" s="66">
        <f t="shared" si="33"/>
        <v>55761.51999999999</v>
      </c>
      <c r="L298" s="66">
        <f t="shared" ref="L298:L361" si="37">SUM(I298)+L297</f>
        <v>25.480000000000029</v>
      </c>
      <c r="M298" s="66">
        <f t="shared" si="35"/>
        <v>9.8000000000000007</v>
      </c>
      <c r="N298" s="66">
        <f t="shared" si="36"/>
        <v>55796.799999999996</v>
      </c>
      <c r="O298" s="51"/>
      <c r="P298" s="63"/>
      <c r="Q298" s="67"/>
      <c r="R298" s="50"/>
    </row>
    <row r="299" spans="1:18" ht="56.1" customHeight="1">
      <c r="A299" s="51">
        <f t="shared" si="34"/>
        <v>397</v>
      </c>
      <c r="B299" s="63"/>
      <c r="C299" s="51"/>
      <c r="D299" s="64" t="str">
        <f t="array" ref="D299">IF(ISERROR(VLOOKUP(C299,District2,2,FALSE)),"",VLOOKUP(C299,District2,2,FALSE))</f>
        <v/>
      </c>
      <c r="E299" s="63"/>
      <c r="F299" s="65"/>
      <c r="G299" s="63"/>
      <c r="H299" s="51"/>
      <c r="I299" s="51"/>
      <c r="J299" s="51"/>
      <c r="K299" s="66">
        <f t="shared" si="33"/>
        <v>55761.51999999999</v>
      </c>
      <c r="L299" s="66">
        <f t="shared" si="37"/>
        <v>25.480000000000029</v>
      </c>
      <c r="M299" s="66">
        <f t="shared" si="35"/>
        <v>9.8000000000000007</v>
      </c>
      <c r="N299" s="66">
        <f t="shared" si="36"/>
        <v>55796.799999999996</v>
      </c>
      <c r="O299" s="51"/>
      <c r="P299" s="63"/>
      <c r="Q299" s="67"/>
      <c r="R299" s="50"/>
    </row>
    <row r="300" spans="1:18" ht="56.1" customHeight="1">
      <c r="A300" s="51">
        <f t="shared" si="34"/>
        <v>398</v>
      </c>
      <c r="B300" s="63"/>
      <c r="C300" s="51"/>
      <c r="D300" s="64" t="str">
        <f t="array" ref="D300">IF(ISERROR(VLOOKUP(C300,District2,2,FALSE)),"",VLOOKUP(C300,District2,2,FALSE))</f>
        <v/>
      </c>
      <c r="E300" s="63"/>
      <c r="F300" s="65"/>
      <c r="G300" s="63"/>
      <c r="H300" s="51"/>
      <c r="I300" s="51"/>
      <c r="J300" s="51"/>
      <c r="K300" s="66">
        <f t="shared" si="33"/>
        <v>55761.51999999999</v>
      </c>
      <c r="L300" s="66">
        <f t="shared" si="37"/>
        <v>25.480000000000029</v>
      </c>
      <c r="M300" s="66">
        <f t="shared" si="35"/>
        <v>9.8000000000000007</v>
      </c>
      <c r="N300" s="66">
        <f t="shared" si="36"/>
        <v>55796.799999999996</v>
      </c>
      <c r="O300" s="51"/>
      <c r="P300" s="63"/>
      <c r="Q300" s="67"/>
      <c r="R300" s="50"/>
    </row>
    <row r="301" spans="1:18" ht="56.1" customHeight="1">
      <c r="A301" s="51">
        <f t="shared" si="34"/>
        <v>399</v>
      </c>
      <c r="B301" s="63"/>
      <c r="C301" s="51"/>
      <c r="D301" s="64" t="str">
        <f t="array" ref="D301">IF(ISERROR(VLOOKUP(C301,District2,2,FALSE)),"",VLOOKUP(C301,District2,2,FALSE))</f>
        <v/>
      </c>
      <c r="E301" s="63"/>
      <c r="F301" s="65"/>
      <c r="G301" s="73"/>
      <c r="H301" s="51"/>
      <c r="I301" s="51"/>
      <c r="J301" s="51"/>
      <c r="K301" s="66">
        <f t="shared" si="33"/>
        <v>55761.51999999999</v>
      </c>
      <c r="L301" s="66">
        <f t="shared" si="37"/>
        <v>25.480000000000029</v>
      </c>
      <c r="M301" s="66">
        <f t="shared" si="35"/>
        <v>9.8000000000000007</v>
      </c>
      <c r="N301" s="66">
        <f t="shared" si="36"/>
        <v>55796.799999999996</v>
      </c>
      <c r="O301" s="51"/>
      <c r="P301" s="63"/>
      <c r="Q301" s="67"/>
      <c r="R301" s="50"/>
    </row>
    <row r="302" spans="1:18" ht="56.1" customHeight="1">
      <c r="A302" s="51">
        <f t="shared" si="34"/>
        <v>400</v>
      </c>
      <c r="B302" s="63"/>
      <c r="C302" s="51"/>
      <c r="D302" s="64" t="str">
        <f t="array" ref="D302">IF(ISERROR(VLOOKUP(C302,District2,2,FALSE)),"",VLOOKUP(C302,District2,2,FALSE))</f>
        <v/>
      </c>
      <c r="E302" s="63"/>
      <c r="F302" s="65"/>
      <c r="G302" s="73"/>
      <c r="H302" s="51"/>
      <c r="I302" s="51"/>
      <c r="J302" s="51"/>
      <c r="K302" s="66">
        <f t="shared" si="33"/>
        <v>55761.51999999999</v>
      </c>
      <c r="L302" s="66">
        <f t="shared" si="37"/>
        <v>25.480000000000029</v>
      </c>
      <c r="M302" s="66">
        <f t="shared" si="35"/>
        <v>9.8000000000000007</v>
      </c>
      <c r="N302" s="66">
        <f t="shared" si="36"/>
        <v>55796.799999999996</v>
      </c>
      <c r="O302" s="51"/>
      <c r="P302" s="63"/>
      <c r="Q302" s="67"/>
      <c r="R302" s="50"/>
    </row>
    <row r="303" spans="1:18" ht="56.1" customHeight="1">
      <c r="A303" s="51">
        <f t="shared" si="34"/>
        <v>401</v>
      </c>
      <c r="B303" s="63"/>
      <c r="C303" s="51"/>
      <c r="D303" s="64" t="str">
        <f t="array" ref="D303">IF(ISERROR(VLOOKUP(C303,District2,2,FALSE)),"",VLOOKUP(C303,District2,2,FALSE))</f>
        <v/>
      </c>
      <c r="E303" s="63"/>
      <c r="F303" s="65"/>
      <c r="G303" s="51"/>
      <c r="H303" s="51"/>
      <c r="I303" s="51"/>
      <c r="J303" s="51"/>
      <c r="K303" s="66">
        <f t="shared" ref="K303:K366" si="38">SUM(H303)+K302</f>
        <v>55761.51999999999</v>
      </c>
      <c r="L303" s="66">
        <f t="shared" si="37"/>
        <v>25.480000000000029</v>
      </c>
      <c r="M303" s="66">
        <f t="shared" si="35"/>
        <v>9.8000000000000007</v>
      </c>
      <c r="N303" s="66">
        <f t="shared" si="36"/>
        <v>55796.799999999996</v>
      </c>
      <c r="O303" s="51"/>
      <c r="P303" s="63"/>
      <c r="Q303" s="67"/>
      <c r="R303" s="50"/>
    </row>
    <row r="304" spans="1:18" ht="56.1" customHeight="1">
      <c r="A304" s="51">
        <f t="shared" si="34"/>
        <v>402</v>
      </c>
      <c r="B304" s="63"/>
      <c r="C304" s="51"/>
      <c r="D304" s="64" t="str">
        <f t="array" ref="D304">IF(ISERROR(VLOOKUP(C304,District2,2,FALSE)),"",VLOOKUP(C304,District2,2,FALSE))</f>
        <v/>
      </c>
      <c r="E304" s="63"/>
      <c r="F304" s="65"/>
      <c r="G304" s="63"/>
      <c r="H304" s="51"/>
      <c r="I304" s="51"/>
      <c r="J304" s="51"/>
      <c r="K304" s="66">
        <f t="shared" si="38"/>
        <v>55761.51999999999</v>
      </c>
      <c r="L304" s="66">
        <f t="shared" si="37"/>
        <v>25.480000000000029</v>
      </c>
      <c r="M304" s="66">
        <f t="shared" si="35"/>
        <v>9.8000000000000007</v>
      </c>
      <c r="N304" s="66">
        <f t="shared" si="36"/>
        <v>55796.799999999996</v>
      </c>
      <c r="O304" s="51"/>
      <c r="P304" s="63"/>
      <c r="Q304" s="67"/>
      <c r="R304" s="50"/>
    </row>
    <row r="305" spans="1:18" ht="56.1" customHeight="1">
      <c r="A305" s="51">
        <f t="shared" si="34"/>
        <v>403</v>
      </c>
      <c r="B305" s="63"/>
      <c r="C305" s="51"/>
      <c r="D305" s="64" t="str">
        <f t="array" ref="D305">IF(ISERROR(VLOOKUP(C305,District2,2,FALSE)),"",VLOOKUP(C305,District2,2,FALSE))</f>
        <v/>
      </c>
      <c r="E305" s="63"/>
      <c r="F305" s="65"/>
      <c r="G305" s="63"/>
      <c r="H305" s="51"/>
      <c r="I305" s="51"/>
      <c r="J305" s="51"/>
      <c r="K305" s="66">
        <f t="shared" si="38"/>
        <v>55761.51999999999</v>
      </c>
      <c r="L305" s="66">
        <f t="shared" si="37"/>
        <v>25.480000000000029</v>
      </c>
      <c r="M305" s="66">
        <f t="shared" si="35"/>
        <v>9.8000000000000007</v>
      </c>
      <c r="N305" s="66">
        <f t="shared" si="36"/>
        <v>55796.799999999996</v>
      </c>
      <c r="O305" s="51"/>
      <c r="P305" s="63"/>
      <c r="Q305" s="67"/>
      <c r="R305" s="50"/>
    </row>
    <row r="306" spans="1:18" ht="56.1" customHeight="1">
      <c r="A306" s="51">
        <f t="shared" si="34"/>
        <v>404</v>
      </c>
      <c r="B306" s="63"/>
      <c r="C306" s="51"/>
      <c r="D306" s="64" t="str">
        <f t="array" ref="D306">IF(ISERROR(VLOOKUP(C306,District2,2,FALSE)),"",VLOOKUP(C306,District2,2,FALSE))</f>
        <v/>
      </c>
      <c r="E306" s="63"/>
      <c r="F306" s="65"/>
      <c r="G306" s="63"/>
      <c r="H306" s="51"/>
      <c r="I306" s="51"/>
      <c r="J306" s="51"/>
      <c r="K306" s="66">
        <f t="shared" si="38"/>
        <v>55761.51999999999</v>
      </c>
      <c r="L306" s="66">
        <f t="shared" si="37"/>
        <v>25.480000000000029</v>
      </c>
      <c r="M306" s="66">
        <f t="shared" si="35"/>
        <v>9.8000000000000007</v>
      </c>
      <c r="N306" s="66">
        <f t="shared" si="36"/>
        <v>55796.799999999996</v>
      </c>
      <c r="O306" s="51"/>
      <c r="P306" s="63"/>
      <c r="Q306" s="67"/>
      <c r="R306" s="50"/>
    </row>
    <row r="307" spans="1:18" ht="56.1" customHeight="1">
      <c r="A307" s="51">
        <f t="shared" si="34"/>
        <v>405</v>
      </c>
      <c r="B307" s="63"/>
      <c r="C307" s="51"/>
      <c r="D307" s="64" t="str">
        <f t="array" ref="D307">IF(ISERROR(VLOOKUP(C307,District2,2,FALSE)),"",VLOOKUP(C307,District2,2,FALSE))</f>
        <v/>
      </c>
      <c r="E307" s="63"/>
      <c r="F307" s="65"/>
      <c r="G307" s="63"/>
      <c r="H307" s="51"/>
      <c r="I307" s="51"/>
      <c r="J307" s="51"/>
      <c r="K307" s="66">
        <f t="shared" si="38"/>
        <v>55761.51999999999</v>
      </c>
      <c r="L307" s="66">
        <f t="shared" si="37"/>
        <v>25.480000000000029</v>
      </c>
      <c r="M307" s="66">
        <f t="shared" si="35"/>
        <v>9.8000000000000007</v>
      </c>
      <c r="N307" s="66">
        <f t="shared" si="36"/>
        <v>55796.799999999996</v>
      </c>
      <c r="O307" s="51"/>
      <c r="P307" s="63"/>
      <c r="Q307" s="67"/>
      <c r="R307" s="50"/>
    </row>
    <row r="308" spans="1:18" ht="56.1" customHeight="1">
      <c r="A308" s="51">
        <f t="shared" si="34"/>
        <v>406</v>
      </c>
      <c r="B308" s="63"/>
      <c r="C308" s="51"/>
      <c r="D308" s="64" t="str">
        <f t="array" ref="D308">IF(ISERROR(VLOOKUP(C308,District2,2,FALSE)),"",VLOOKUP(C308,District2,2,FALSE))</f>
        <v/>
      </c>
      <c r="E308" s="63"/>
      <c r="F308" s="65"/>
      <c r="G308" s="63"/>
      <c r="H308" s="51"/>
      <c r="I308" s="51"/>
      <c r="J308" s="51"/>
      <c r="K308" s="66">
        <f t="shared" si="38"/>
        <v>55761.51999999999</v>
      </c>
      <c r="L308" s="66">
        <f t="shared" si="37"/>
        <v>25.480000000000029</v>
      </c>
      <c r="M308" s="66">
        <f t="shared" si="35"/>
        <v>9.8000000000000007</v>
      </c>
      <c r="N308" s="66">
        <f t="shared" si="36"/>
        <v>55796.799999999996</v>
      </c>
      <c r="O308" s="51"/>
      <c r="P308" s="63"/>
      <c r="Q308" s="67"/>
      <c r="R308" s="50"/>
    </row>
    <row r="309" spans="1:18" ht="56.1" customHeight="1">
      <c r="A309" s="51">
        <f t="shared" si="34"/>
        <v>407</v>
      </c>
      <c r="B309" s="63"/>
      <c r="C309" s="51"/>
      <c r="D309" s="64" t="str">
        <f t="array" ref="D309">IF(ISERROR(VLOOKUP(C309,District2,2,FALSE)),"",VLOOKUP(C309,District2,2,FALSE))</f>
        <v/>
      </c>
      <c r="E309" s="63"/>
      <c r="F309" s="65"/>
      <c r="G309" s="63"/>
      <c r="H309" s="51"/>
      <c r="I309" s="51"/>
      <c r="J309" s="51"/>
      <c r="K309" s="66">
        <f t="shared" si="38"/>
        <v>55761.51999999999</v>
      </c>
      <c r="L309" s="66">
        <f t="shared" si="37"/>
        <v>25.480000000000029</v>
      </c>
      <c r="M309" s="66">
        <f t="shared" si="35"/>
        <v>9.8000000000000007</v>
      </c>
      <c r="N309" s="66">
        <f t="shared" si="36"/>
        <v>55796.799999999996</v>
      </c>
      <c r="O309" s="51"/>
      <c r="P309" s="63"/>
      <c r="Q309" s="67"/>
      <c r="R309" s="50"/>
    </row>
    <row r="310" spans="1:18" ht="56.1" customHeight="1">
      <c r="A310" s="51">
        <f t="shared" si="34"/>
        <v>408</v>
      </c>
      <c r="B310" s="63"/>
      <c r="C310" s="51"/>
      <c r="D310" s="64" t="str">
        <f t="array" ref="D310">IF(ISERROR(VLOOKUP(C310,District2,2,FALSE)),"",VLOOKUP(C310,District2,2,FALSE))</f>
        <v/>
      </c>
      <c r="E310" s="63"/>
      <c r="F310" s="65"/>
      <c r="G310" s="63"/>
      <c r="H310" s="51"/>
      <c r="I310" s="51"/>
      <c r="J310" s="51"/>
      <c r="K310" s="66">
        <f t="shared" si="38"/>
        <v>55761.51999999999</v>
      </c>
      <c r="L310" s="66">
        <f t="shared" si="37"/>
        <v>25.480000000000029</v>
      </c>
      <c r="M310" s="66">
        <f t="shared" si="35"/>
        <v>9.8000000000000007</v>
      </c>
      <c r="N310" s="66">
        <f t="shared" si="36"/>
        <v>55796.799999999996</v>
      </c>
      <c r="O310" s="51"/>
      <c r="P310" s="63"/>
      <c r="Q310" s="67"/>
      <c r="R310" s="50"/>
    </row>
    <row r="311" spans="1:18" ht="56.1" customHeight="1">
      <c r="A311" s="51">
        <f t="shared" si="34"/>
        <v>409</v>
      </c>
      <c r="B311" s="63"/>
      <c r="C311" s="51"/>
      <c r="D311" s="64" t="str">
        <f t="array" ref="D311">IF(ISERROR(VLOOKUP(C311,District2,2,FALSE)),"",VLOOKUP(C311,District2,2,FALSE))</f>
        <v/>
      </c>
      <c r="E311" s="63"/>
      <c r="F311" s="65"/>
      <c r="G311" s="63"/>
      <c r="H311" s="51"/>
      <c r="I311" s="51"/>
      <c r="J311" s="51"/>
      <c r="K311" s="66">
        <f t="shared" si="38"/>
        <v>55761.51999999999</v>
      </c>
      <c r="L311" s="66">
        <f t="shared" si="37"/>
        <v>25.480000000000029</v>
      </c>
      <c r="M311" s="66">
        <f t="shared" si="35"/>
        <v>9.8000000000000007</v>
      </c>
      <c r="N311" s="66">
        <f t="shared" si="36"/>
        <v>55796.799999999996</v>
      </c>
      <c r="O311" s="51"/>
      <c r="P311" s="63"/>
      <c r="Q311" s="67"/>
      <c r="R311" s="50"/>
    </row>
    <row r="312" spans="1:18" ht="56.1" customHeight="1">
      <c r="A312" s="51">
        <f t="shared" si="34"/>
        <v>410</v>
      </c>
      <c r="B312" s="63"/>
      <c r="C312" s="51"/>
      <c r="D312" s="64" t="str">
        <f t="array" ref="D312">IF(ISERROR(VLOOKUP(C312,District2,2,FALSE)),"",VLOOKUP(C312,District2,2,FALSE))</f>
        <v/>
      </c>
      <c r="E312" s="63"/>
      <c r="F312" s="65"/>
      <c r="G312" s="63"/>
      <c r="H312" s="51"/>
      <c r="I312" s="51"/>
      <c r="J312" s="51"/>
      <c r="K312" s="66">
        <f t="shared" si="38"/>
        <v>55761.51999999999</v>
      </c>
      <c r="L312" s="66">
        <f t="shared" si="37"/>
        <v>25.480000000000029</v>
      </c>
      <c r="M312" s="66">
        <f t="shared" si="35"/>
        <v>9.8000000000000007</v>
      </c>
      <c r="N312" s="66">
        <f t="shared" si="36"/>
        <v>55796.799999999996</v>
      </c>
      <c r="O312" s="51"/>
      <c r="P312" s="63"/>
      <c r="Q312" s="67"/>
      <c r="R312" s="50"/>
    </row>
    <row r="313" spans="1:18" ht="56.1" customHeight="1">
      <c r="A313" s="51">
        <f t="shared" si="34"/>
        <v>411</v>
      </c>
      <c r="B313" s="63"/>
      <c r="C313" s="51"/>
      <c r="D313" s="64" t="str">
        <f t="array" ref="D313">IF(ISERROR(VLOOKUP(C313,District2,2,FALSE)),"",VLOOKUP(C313,District2,2,FALSE))</f>
        <v/>
      </c>
      <c r="E313" s="63"/>
      <c r="F313" s="65"/>
      <c r="G313" s="63"/>
      <c r="H313" s="51"/>
      <c r="I313" s="51"/>
      <c r="J313" s="51"/>
      <c r="K313" s="66">
        <f t="shared" si="38"/>
        <v>55761.51999999999</v>
      </c>
      <c r="L313" s="66">
        <f t="shared" si="37"/>
        <v>25.480000000000029</v>
      </c>
      <c r="M313" s="66">
        <f t="shared" si="35"/>
        <v>9.8000000000000007</v>
      </c>
      <c r="N313" s="66">
        <f t="shared" si="36"/>
        <v>55796.799999999996</v>
      </c>
      <c r="O313" s="51"/>
      <c r="P313" s="63"/>
      <c r="Q313" s="67"/>
      <c r="R313" s="50"/>
    </row>
    <row r="314" spans="1:18" ht="56.1" customHeight="1">
      <c r="A314" s="51">
        <f t="shared" si="34"/>
        <v>412</v>
      </c>
      <c r="B314" s="63"/>
      <c r="C314" s="51"/>
      <c r="D314" s="64" t="str">
        <f t="array" ref="D314">IF(ISERROR(VLOOKUP(C314,District2,2,FALSE)),"",VLOOKUP(C314,District2,2,FALSE))</f>
        <v/>
      </c>
      <c r="E314" s="63"/>
      <c r="F314" s="65"/>
      <c r="G314" s="63"/>
      <c r="H314" s="51"/>
      <c r="I314" s="51"/>
      <c r="J314" s="51"/>
      <c r="K314" s="66">
        <f t="shared" si="38"/>
        <v>55761.51999999999</v>
      </c>
      <c r="L314" s="66">
        <f t="shared" si="37"/>
        <v>25.480000000000029</v>
      </c>
      <c r="M314" s="66">
        <f t="shared" si="35"/>
        <v>9.8000000000000007</v>
      </c>
      <c r="N314" s="66">
        <f t="shared" si="36"/>
        <v>55796.799999999996</v>
      </c>
      <c r="O314" s="51"/>
      <c r="P314" s="63"/>
      <c r="Q314" s="67"/>
      <c r="R314" s="50"/>
    </row>
    <row r="315" spans="1:18" ht="56.1" customHeight="1">
      <c r="A315" s="51">
        <f t="shared" si="34"/>
        <v>413</v>
      </c>
      <c r="B315" s="63"/>
      <c r="C315" s="51"/>
      <c r="D315" s="64" t="str">
        <f t="array" ref="D315">IF(ISERROR(VLOOKUP(C315,District2,2,FALSE)),"",VLOOKUP(C315,District2,2,FALSE))</f>
        <v/>
      </c>
      <c r="E315" s="63"/>
      <c r="F315" s="65"/>
      <c r="G315" s="63"/>
      <c r="H315" s="51"/>
      <c r="I315" s="51"/>
      <c r="J315" s="51"/>
      <c r="K315" s="66">
        <f t="shared" si="38"/>
        <v>55761.51999999999</v>
      </c>
      <c r="L315" s="66">
        <f t="shared" si="37"/>
        <v>25.480000000000029</v>
      </c>
      <c r="M315" s="66">
        <f t="shared" si="35"/>
        <v>9.8000000000000007</v>
      </c>
      <c r="N315" s="66">
        <f t="shared" si="36"/>
        <v>55796.799999999996</v>
      </c>
      <c r="O315" s="51"/>
      <c r="P315" s="63"/>
      <c r="Q315" s="67"/>
      <c r="R315" s="50"/>
    </row>
    <row r="316" spans="1:18" ht="56.1" customHeight="1">
      <c r="A316" s="51">
        <f t="shared" si="34"/>
        <v>414</v>
      </c>
      <c r="B316" s="63"/>
      <c r="C316" s="51"/>
      <c r="D316" s="64" t="str">
        <f t="array" ref="D316">IF(ISERROR(VLOOKUP(C316,District2,2,FALSE)),"",VLOOKUP(C316,District2,2,FALSE))</f>
        <v/>
      </c>
      <c r="E316" s="63"/>
      <c r="F316" s="65"/>
      <c r="G316" s="63"/>
      <c r="H316" s="51"/>
      <c r="I316" s="51"/>
      <c r="J316" s="51"/>
      <c r="K316" s="66">
        <f t="shared" si="38"/>
        <v>55761.51999999999</v>
      </c>
      <c r="L316" s="66">
        <f t="shared" si="37"/>
        <v>25.480000000000029</v>
      </c>
      <c r="M316" s="66">
        <f t="shared" si="35"/>
        <v>9.8000000000000007</v>
      </c>
      <c r="N316" s="66">
        <f t="shared" si="36"/>
        <v>55796.799999999996</v>
      </c>
      <c r="O316" s="51"/>
      <c r="P316" s="63"/>
      <c r="Q316" s="67"/>
      <c r="R316" s="50"/>
    </row>
    <row r="317" spans="1:18" ht="56.1" customHeight="1">
      <c r="A317" s="51">
        <f t="shared" si="34"/>
        <v>415</v>
      </c>
      <c r="B317" s="63"/>
      <c r="C317" s="51"/>
      <c r="D317" s="64" t="str">
        <f t="array" ref="D317">IF(ISERROR(VLOOKUP(C317,District2,2,FALSE)),"",VLOOKUP(C317,District2,2,FALSE))</f>
        <v/>
      </c>
      <c r="E317" s="63"/>
      <c r="F317" s="65"/>
      <c r="G317" s="63"/>
      <c r="H317" s="51"/>
      <c r="I317" s="51"/>
      <c r="J317" s="51"/>
      <c r="K317" s="66">
        <f t="shared" si="38"/>
        <v>55761.51999999999</v>
      </c>
      <c r="L317" s="66">
        <f t="shared" si="37"/>
        <v>25.480000000000029</v>
      </c>
      <c r="M317" s="66">
        <f t="shared" si="35"/>
        <v>9.8000000000000007</v>
      </c>
      <c r="N317" s="66">
        <f t="shared" si="36"/>
        <v>55796.799999999996</v>
      </c>
      <c r="O317" s="51"/>
      <c r="P317" s="63"/>
      <c r="Q317" s="67"/>
      <c r="R317" s="50"/>
    </row>
    <row r="318" spans="1:18" ht="56.1" customHeight="1">
      <c r="A318" s="51">
        <f>A317+1</f>
        <v>416</v>
      </c>
      <c r="B318" s="63"/>
      <c r="C318" s="51"/>
      <c r="D318" s="64" t="str">
        <f t="array" ref="D318">IF(ISERROR(VLOOKUP(C318,District2,2,FALSE)),"",VLOOKUP(C318,District2,2,FALSE))</f>
        <v/>
      </c>
      <c r="E318" s="63"/>
      <c r="F318" s="65"/>
      <c r="G318" s="63"/>
      <c r="H318" s="51"/>
      <c r="I318" s="51"/>
      <c r="J318" s="51"/>
      <c r="K318" s="66">
        <f t="shared" si="38"/>
        <v>55761.51999999999</v>
      </c>
      <c r="L318" s="66">
        <f t="shared" si="37"/>
        <v>25.480000000000029</v>
      </c>
      <c r="M318" s="66">
        <f t="shared" si="35"/>
        <v>9.8000000000000007</v>
      </c>
      <c r="N318" s="66">
        <f t="shared" si="36"/>
        <v>55796.799999999996</v>
      </c>
      <c r="O318" s="51"/>
      <c r="P318" s="63"/>
      <c r="Q318" s="67"/>
      <c r="R318" s="50"/>
    </row>
    <row r="319" spans="1:18" ht="56.1" customHeight="1">
      <c r="A319" s="51">
        <f t="shared" si="34"/>
        <v>417</v>
      </c>
      <c r="B319" s="63"/>
      <c r="C319" s="51"/>
      <c r="D319" s="64" t="str">
        <f t="array" ref="D319">IF(ISERROR(VLOOKUP(C319,District2,2,FALSE)),"",VLOOKUP(C319,District2,2,FALSE))</f>
        <v/>
      </c>
      <c r="E319" s="63"/>
      <c r="F319" s="65"/>
      <c r="G319" s="63"/>
      <c r="H319" s="51"/>
      <c r="I319" s="51"/>
      <c r="J319" s="51"/>
      <c r="K319" s="66">
        <f t="shared" si="38"/>
        <v>55761.51999999999</v>
      </c>
      <c r="L319" s="66">
        <f t="shared" si="37"/>
        <v>25.480000000000029</v>
      </c>
      <c r="M319" s="66">
        <f t="shared" si="35"/>
        <v>9.8000000000000007</v>
      </c>
      <c r="N319" s="66">
        <f t="shared" si="36"/>
        <v>55796.799999999996</v>
      </c>
      <c r="O319" s="51"/>
      <c r="P319" s="63"/>
      <c r="Q319" s="67"/>
      <c r="R319" s="50"/>
    </row>
    <row r="320" spans="1:18" ht="56.1" customHeight="1">
      <c r="A320" s="51">
        <f t="shared" si="34"/>
        <v>418</v>
      </c>
      <c r="B320" s="63"/>
      <c r="C320" s="51"/>
      <c r="D320" s="64" t="str">
        <f t="array" ref="D320">IF(ISERROR(VLOOKUP(C320,District2,2,FALSE)),"",VLOOKUP(C320,District2,2,FALSE))</f>
        <v/>
      </c>
      <c r="E320" s="63"/>
      <c r="F320" s="65"/>
      <c r="G320" s="63"/>
      <c r="H320" s="51"/>
      <c r="I320" s="51"/>
      <c r="J320" s="51"/>
      <c r="K320" s="66">
        <f t="shared" si="38"/>
        <v>55761.51999999999</v>
      </c>
      <c r="L320" s="66">
        <f t="shared" si="37"/>
        <v>25.480000000000029</v>
      </c>
      <c r="M320" s="66">
        <f t="shared" si="35"/>
        <v>9.8000000000000007</v>
      </c>
      <c r="N320" s="66">
        <f t="shared" si="36"/>
        <v>55796.799999999996</v>
      </c>
      <c r="O320" s="51"/>
      <c r="P320" s="63"/>
      <c r="Q320" s="67"/>
      <c r="R320" s="50"/>
    </row>
    <row r="321" spans="1:18" ht="56.1" customHeight="1">
      <c r="A321" s="51">
        <f t="shared" si="34"/>
        <v>419</v>
      </c>
      <c r="B321" s="63"/>
      <c r="C321" s="51"/>
      <c r="D321" s="64" t="str">
        <f t="array" ref="D321">IF(ISERROR(VLOOKUP(C321,District2,2,FALSE)),"",VLOOKUP(C321,District2,2,FALSE))</f>
        <v/>
      </c>
      <c r="E321" s="63"/>
      <c r="F321" s="65"/>
      <c r="G321" s="63"/>
      <c r="H321" s="51"/>
      <c r="I321" s="51"/>
      <c r="J321" s="51"/>
      <c r="K321" s="66">
        <f t="shared" si="38"/>
        <v>55761.51999999999</v>
      </c>
      <c r="L321" s="66">
        <f t="shared" si="37"/>
        <v>25.480000000000029</v>
      </c>
      <c r="M321" s="66">
        <f t="shared" si="35"/>
        <v>9.8000000000000007</v>
      </c>
      <c r="N321" s="66">
        <f t="shared" si="36"/>
        <v>55796.799999999996</v>
      </c>
      <c r="O321" s="51"/>
      <c r="P321" s="63"/>
      <c r="Q321" s="67"/>
      <c r="R321" s="50"/>
    </row>
    <row r="322" spans="1:18" ht="56.1" customHeight="1">
      <c r="A322" s="51">
        <f t="shared" si="34"/>
        <v>420</v>
      </c>
      <c r="B322" s="63"/>
      <c r="C322" s="51"/>
      <c r="D322" s="64" t="str">
        <f>IF(ISERROR(VLOOKUP(C322,District2,2,FALSE)),"",VLOOKUP(C322,District2,2,FALSE))</f>
        <v/>
      </c>
      <c r="E322" s="63"/>
      <c r="F322" s="65"/>
      <c r="G322" s="63"/>
      <c r="H322" s="51"/>
      <c r="I322" s="51"/>
      <c r="J322" s="51"/>
      <c r="K322" s="66">
        <f t="shared" si="38"/>
        <v>55761.51999999999</v>
      </c>
      <c r="L322" s="66">
        <f t="shared" si="37"/>
        <v>25.480000000000029</v>
      </c>
      <c r="M322" s="66">
        <f t="shared" si="35"/>
        <v>9.8000000000000007</v>
      </c>
      <c r="N322" s="66">
        <f t="shared" si="36"/>
        <v>55796.799999999996</v>
      </c>
      <c r="O322" s="51"/>
      <c r="P322" s="63"/>
      <c r="Q322" s="67"/>
      <c r="R322" s="50"/>
    </row>
    <row r="323" spans="1:18" ht="56.1" customHeight="1">
      <c r="A323" s="51">
        <f t="shared" si="34"/>
        <v>421</v>
      </c>
      <c r="B323" s="63"/>
      <c r="C323" s="51"/>
      <c r="D323" s="64" t="str">
        <f t="array" ref="D323">IF(ISERROR(VLOOKUP(C323,District2,2,FALSE)),"",VLOOKUP(C323,District2,2,FALSE))</f>
        <v/>
      </c>
      <c r="E323" s="63"/>
      <c r="F323" s="65"/>
      <c r="G323" s="63"/>
      <c r="H323" s="51"/>
      <c r="I323" s="51"/>
      <c r="J323" s="51"/>
      <c r="K323" s="66">
        <f t="shared" si="38"/>
        <v>55761.51999999999</v>
      </c>
      <c r="L323" s="66">
        <f t="shared" si="37"/>
        <v>25.480000000000029</v>
      </c>
      <c r="M323" s="66">
        <f t="shared" si="35"/>
        <v>9.8000000000000007</v>
      </c>
      <c r="N323" s="66">
        <f t="shared" si="36"/>
        <v>55796.799999999996</v>
      </c>
      <c r="O323" s="51"/>
      <c r="P323" s="63"/>
      <c r="Q323" s="67"/>
      <c r="R323" s="50"/>
    </row>
    <row r="324" spans="1:18" ht="56.1" customHeight="1">
      <c r="A324" s="51">
        <f t="shared" si="34"/>
        <v>422</v>
      </c>
      <c r="B324" s="63"/>
      <c r="C324" s="51"/>
      <c r="D324" s="64" t="str">
        <f t="array" ref="D324">IF(ISERROR(VLOOKUP(C324,District2,2,FALSE)),"",VLOOKUP(C324,District2,2,FALSE))</f>
        <v/>
      </c>
      <c r="E324" s="63"/>
      <c r="F324" s="65"/>
      <c r="G324" s="63"/>
      <c r="H324" s="51"/>
      <c r="I324" s="51"/>
      <c r="J324" s="51"/>
      <c r="K324" s="66">
        <f t="shared" si="38"/>
        <v>55761.51999999999</v>
      </c>
      <c r="L324" s="66">
        <f t="shared" si="37"/>
        <v>25.480000000000029</v>
      </c>
      <c r="M324" s="66">
        <f t="shared" si="35"/>
        <v>9.8000000000000007</v>
      </c>
      <c r="N324" s="66">
        <f t="shared" si="36"/>
        <v>55796.799999999996</v>
      </c>
      <c r="O324" s="51"/>
      <c r="P324" s="63"/>
      <c r="Q324" s="67"/>
      <c r="R324" s="50"/>
    </row>
    <row r="325" spans="1:18" ht="56.1" customHeight="1">
      <c r="A325" s="51">
        <f t="shared" si="34"/>
        <v>423</v>
      </c>
      <c r="B325" s="63"/>
      <c r="C325" s="51"/>
      <c r="D325" s="64" t="str">
        <f t="array" ref="D325">IF(ISERROR(VLOOKUP(C325,District2,2,FALSE)),"",VLOOKUP(C325,District2,2,FALSE))</f>
        <v/>
      </c>
      <c r="E325" s="63"/>
      <c r="F325" s="65"/>
      <c r="G325" s="63"/>
      <c r="H325" s="51"/>
      <c r="I325" s="51"/>
      <c r="J325" s="51"/>
      <c r="K325" s="66">
        <f t="shared" si="38"/>
        <v>55761.51999999999</v>
      </c>
      <c r="L325" s="66">
        <f t="shared" si="37"/>
        <v>25.480000000000029</v>
      </c>
      <c r="M325" s="66">
        <f t="shared" si="35"/>
        <v>9.8000000000000007</v>
      </c>
      <c r="N325" s="66">
        <f t="shared" si="36"/>
        <v>55796.799999999996</v>
      </c>
      <c r="O325" s="51"/>
      <c r="P325" s="63"/>
      <c r="Q325" s="67"/>
      <c r="R325" s="50"/>
    </row>
    <row r="326" spans="1:18" ht="56.1" customHeight="1">
      <c r="A326" s="51">
        <f t="shared" ref="A326:A389" si="39">A325+1</f>
        <v>424</v>
      </c>
      <c r="B326" s="63"/>
      <c r="C326" s="51"/>
      <c r="D326" s="64" t="str">
        <f t="array" ref="D326">IF(ISERROR(VLOOKUP(C326,District2,2,FALSE)),"",VLOOKUP(C326,District2,2,FALSE))</f>
        <v/>
      </c>
      <c r="E326" s="63"/>
      <c r="F326" s="65"/>
      <c r="G326" s="63"/>
      <c r="H326" s="51"/>
      <c r="I326" s="51"/>
      <c r="J326" s="51"/>
      <c r="K326" s="66">
        <f t="shared" si="38"/>
        <v>55761.51999999999</v>
      </c>
      <c r="L326" s="66">
        <f t="shared" si="37"/>
        <v>25.480000000000029</v>
      </c>
      <c r="M326" s="66">
        <f t="shared" si="35"/>
        <v>9.8000000000000007</v>
      </c>
      <c r="N326" s="66">
        <f t="shared" si="36"/>
        <v>55796.799999999996</v>
      </c>
      <c r="O326" s="51"/>
      <c r="P326" s="63"/>
      <c r="Q326" s="67"/>
      <c r="R326" s="50"/>
    </row>
    <row r="327" spans="1:18" ht="56.1" customHeight="1">
      <c r="A327" s="51">
        <f t="shared" si="39"/>
        <v>425</v>
      </c>
      <c r="B327" s="63"/>
      <c r="C327" s="51"/>
      <c r="D327" s="64" t="str">
        <f t="array" ref="D327">IF(ISERROR(VLOOKUP(C327,District2,2,FALSE)),"",VLOOKUP(C327,District2,2,FALSE))</f>
        <v/>
      </c>
      <c r="E327" s="63"/>
      <c r="F327" s="65"/>
      <c r="G327" s="63"/>
      <c r="H327" s="51"/>
      <c r="I327" s="51"/>
      <c r="J327" s="51"/>
      <c r="K327" s="66">
        <f t="shared" si="38"/>
        <v>55761.51999999999</v>
      </c>
      <c r="L327" s="66">
        <f t="shared" si="37"/>
        <v>25.480000000000029</v>
      </c>
      <c r="M327" s="66">
        <f t="shared" si="35"/>
        <v>9.8000000000000007</v>
      </c>
      <c r="N327" s="66">
        <f t="shared" si="36"/>
        <v>55796.799999999996</v>
      </c>
      <c r="O327" s="51"/>
      <c r="P327" s="63"/>
      <c r="Q327" s="67"/>
      <c r="R327" s="50"/>
    </row>
    <row r="328" spans="1:18" ht="56.1" customHeight="1">
      <c r="A328" s="51">
        <f t="shared" si="39"/>
        <v>426</v>
      </c>
      <c r="B328" s="63"/>
      <c r="C328" s="51"/>
      <c r="D328" s="64" t="str">
        <f t="array" ref="D328">IF(ISERROR(VLOOKUP(C328,District2,2,FALSE)),"",VLOOKUP(C328,District2,2,FALSE))</f>
        <v/>
      </c>
      <c r="E328" s="63"/>
      <c r="F328" s="65"/>
      <c r="G328" s="63"/>
      <c r="H328" s="51"/>
      <c r="I328" s="51"/>
      <c r="J328" s="51"/>
      <c r="K328" s="66">
        <f t="shared" si="38"/>
        <v>55761.51999999999</v>
      </c>
      <c r="L328" s="66">
        <f t="shared" si="37"/>
        <v>25.480000000000029</v>
      </c>
      <c r="M328" s="66">
        <f t="shared" si="35"/>
        <v>9.8000000000000007</v>
      </c>
      <c r="N328" s="66">
        <f t="shared" si="36"/>
        <v>55796.799999999996</v>
      </c>
      <c r="O328" s="51"/>
      <c r="P328" s="63"/>
      <c r="Q328" s="67"/>
      <c r="R328" s="50"/>
    </row>
    <row r="329" spans="1:18" ht="67.5" customHeight="1">
      <c r="A329" s="51">
        <f t="shared" si="39"/>
        <v>427</v>
      </c>
      <c r="B329" s="63"/>
      <c r="C329" s="51"/>
      <c r="D329" s="64" t="str">
        <f>IF(ISERROR(VLOOKUP(C329,District2,2,FALSE)),"",VLOOKUP(C329,District2,2,FALSE))</f>
        <v/>
      </c>
      <c r="E329" s="63"/>
      <c r="F329" s="65"/>
      <c r="G329" s="63"/>
      <c r="H329" s="51"/>
      <c r="I329" s="51"/>
      <c r="J329" s="51"/>
      <c r="K329" s="66">
        <f t="shared" si="38"/>
        <v>55761.51999999999</v>
      </c>
      <c r="L329" s="66">
        <f t="shared" si="37"/>
        <v>25.480000000000029</v>
      </c>
      <c r="M329" s="66">
        <f t="shared" si="35"/>
        <v>9.8000000000000007</v>
      </c>
      <c r="N329" s="66">
        <f t="shared" si="36"/>
        <v>55796.799999999996</v>
      </c>
      <c r="O329" s="51"/>
      <c r="P329" s="63"/>
      <c r="Q329" s="67"/>
      <c r="R329" s="50"/>
    </row>
    <row r="330" spans="1:18" ht="56.1" customHeight="1">
      <c r="A330" s="51">
        <f t="shared" si="39"/>
        <v>428</v>
      </c>
      <c r="B330" s="63"/>
      <c r="C330" s="51"/>
      <c r="D330" s="64" t="str">
        <f t="array" ref="D330">IF(ISERROR(VLOOKUP(C330,District2,2,FALSE)),"",VLOOKUP(C330,District2,2,FALSE))</f>
        <v/>
      </c>
      <c r="E330" s="63"/>
      <c r="F330" s="65"/>
      <c r="G330" s="63"/>
      <c r="H330" s="51"/>
      <c r="I330" s="51"/>
      <c r="J330" s="51"/>
      <c r="K330" s="66">
        <f t="shared" si="38"/>
        <v>55761.51999999999</v>
      </c>
      <c r="L330" s="66">
        <f t="shared" si="37"/>
        <v>25.480000000000029</v>
      </c>
      <c r="M330" s="66">
        <f t="shared" si="35"/>
        <v>9.8000000000000007</v>
      </c>
      <c r="N330" s="66">
        <f t="shared" si="36"/>
        <v>55796.799999999996</v>
      </c>
      <c r="O330" s="51"/>
      <c r="P330" s="63"/>
      <c r="Q330" s="67"/>
      <c r="R330" s="50"/>
    </row>
    <row r="331" spans="1:18" ht="56.1" customHeight="1">
      <c r="A331" s="51">
        <f t="shared" si="39"/>
        <v>429</v>
      </c>
      <c r="B331" s="63"/>
      <c r="C331" s="51"/>
      <c r="D331" s="64" t="str">
        <f t="array" ref="D331">IF(ISERROR(VLOOKUP(C331,District2,2,FALSE)),"",VLOOKUP(C331,District2,2,FALSE))</f>
        <v/>
      </c>
      <c r="E331" s="63"/>
      <c r="F331" s="65"/>
      <c r="G331" s="63"/>
      <c r="H331" s="51"/>
      <c r="I331" s="51"/>
      <c r="J331" s="51"/>
      <c r="K331" s="66">
        <f t="shared" si="38"/>
        <v>55761.51999999999</v>
      </c>
      <c r="L331" s="66">
        <f t="shared" si="37"/>
        <v>25.480000000000029</v>
      </c>
      <c r="M331" s="66">
        <f t="shared" si="35"/>
        <v>9.8000000000000007</v>
      </c>
      <c r="N331" s="66">
        <f t="shared" si="36"/>
        <v>55796.799999999996</v>
      </c>
      <c r="O331" s="51"/>
      <c r="P331" s="63"/>
      <c r="Q331" s="67"/>
      <c r="R331" s="50"/>
    </row>
    <row r="332" spans="1:18" ht="56.1" customHeight="1">
      <c r="A332" s="51">
        <f t="shared" si="39"/>
        <v>430</v>
      </c>
      <c r="B332" s="63"/>
      <c r="C332" s="51"/>
      <c r="D332" s="64" t="str">
        <f t="array" ref="D332">IF(ISERROR(VLOOKUP(C332,District2,2,FALSE)),"",VLOOKUP(C332,District2,2,FALSE))</f>
        <v/>
      </c>
      <c r="E332" s="63"/>
      <c r="F332" s="65"/>
      <c r="G332" s="63"/>
      <c r="H332" s="51"/>
      <c r="I332" s="51"/>
      <c r="J332" s="51"/>
      <c r="K332" s="66">
        <f t="shared" si="38"/>
        <v>55761.51999999999</v>
      </c>
      <c r="L332" s="66">
        <f t="shared" si="37"/>
        <v>25.480000000000029</v>
      </c>
      <c r="M332" s="66">
        <f t="shared" si="35"/>
        <v>9.8000000000000007</v>
      </c>
      <c r="N332" s="66">
        <f t="shared" si="36"/>
        <v>55796.799999999996</v>
      </c>
      <c r="O332" s="51"/>
      <c r="P332" s="63"/>
      <c r="Q332" s="67"/>
      <c r="R332" s="50"/>
    </row>
    <row r="333" spans="1:18" ht="56.1" customHeight="1">
      <c r="A333" s="51">
        <f t="shared" si="39"/>
        <v>431</v>
      </c>
      <c r="B333" s="63"/>
      <c r="C333" s="51"/>
      <c r="D333" s="64" t="str">
        <f t="array" ref="D333">IF(ISERROR(VLOOKUP(C333,District2,2,FALSE)),"",VLOOKUP(C333,District2,2,FALSE))</f>
        <v/>
      </c>
      <c r="E333" s="63"/>
      <c r="F333" s="65"/>
      <c r="G333" s="63"/>
      <c r="H333" s="51"/>
      <c r="I333" s="51"/>
      <c r="J333" s="51"/>
      <c r="K333" s="66">
        <f t="shared" si="38"/>
        <v>55761.51999999999</v>
      </c>
      <c r="L333" s="66">
        <f t="shared" si="37"/>
        <v>25.480000000000029</v>
      </c>
      <c r="M333" s="66">
        <f t="shared" si="35"/>
        <v>9.8000000000000007</v>
      </c>
      <c r="N333" s="66">
        <f t="shared" si="36"/>
        <v>55796.799999999996</v>
      </c>
      <c r="O333" s="51"/>
      <c r="P333" s="63"/>
      <c r="Q333" s="67"/>
      <c r="R333" s="50"/>
    </row>
    <row r="334" spans="1:18" ht="56.1" customHeight="1">
      <c r="A334" s="51">
        <f t="shared" si="39"/>
        <v>432</v>
      </c>
      <c r="B334" s="63"/>
      <c r="C334" s="51"/>
      <c r="D334" s="64" t="str">
        <f t="array" ref="D334">IF(ISERROR(VLOOKUP(C334,District2,2,FALSE)),"",VLOOKUP(C334,District2,2,FALSE))</f>
        <v/>
      </c>
      <c r="E334" s="63"/>
      <c r="F334" s="65"/>
      <c r="G334" s="63"/>
      <c r="H334" s="51"/>
      <c r="I334" s="51"/>
      <c r="J334" s="51"/>
      <c r="K334" s="66">
        <f t="shared" si="38"/>
        <v>55761.51999999999</v>
      </c>
      <c r="L334" s="66">
        <f t="shared" si="37"/>
        <v>25.480000000000029</v>
      </c>
      <c r="M334" s="66">
        <f t="shared" si="35"/>
        <v>9.8000000000000007</v>
      </c>
      <c r="N334" s="66">
        <f t="shared" si="36"/>
        <v>55796.799999999996</v>
      </c>
      <c r="O334" s="51"/>
      <c r="P334" s="63"/>
      <c r="Q334" s="67"/>
      <c r="R334" s="50"/>
    </row>
    <row r="335" spans="1:18" ht="56.1" customHeight="1">
      <c r="A335" s="51">
        <f t="shared" si="39"/>
        <v>433</v>
      </c>
      <c r="B335" s="63"/>
      <c r="C335" s="51"/>
      <c r="D335" s="64" t="str">
        <f t="array" ref="D335">IF(ISERROR(VLOOKUP(C335,District2,2,FALSE)),"",VLOOKUP(C335,District2,2,FALSE))</f>
        <v/>
      </c>
      <c r="E335" s="63"/>
      <c r="F335" s="65"/>
      <c r="G335" s="63"/>
      <c r="H335" s="51"/>
      <c r="I335" s="51"/>
      <c r="J335" s="51"/>
      <c r="K335" s="66">
        <f t="shared" si="38"/>
        <v>55761.51999999999</v>
      </c>
      <c r="L335" s="66">
        <f t="shared" si="37"/>
        <v>25.480000000000029</v>
      </c>
      <c r="M335" s="66">
        <f t="shared" ref="M335:M398" si="40">SUM(J335)+M334</f>
        <v>9.8000000000000007</v>
      </c>
      <c r="N335" s="66">
        <f t="shared" ref="N335:N398" si="41">SUM(K335+L335+M335)</f>
        <v>55796.799999999996</v>
      </c>
      <c r="O335" s="51"/>
      <c r="P335" s="63"/>
      <c r="Q335" s="67"/>
      <c r="R335" s="50"/>
    </row>
    <row r="336" spans="1:18" ht="56.1" customHeight="1">
      <c r="A336" s="51">
        <f t="shared" si="39"/>
        <v>434</v>
      </c>
      <c r="B336" s="63"/>
      <c r="C336" s="51"/>
      <c r="D336" s="64" t="str">
        <f t="array" ref="D336">IF(ISERROR(VLOOKUP(C336,District2,2,FALSE)),"",VLOOKUP(C336,District2,2,FALSE))</f>
        <v/>
      </c>
      <c r="E336" s="63"/>
      <c r="F336" s="65"/>
      <c r="G336" s="63"/>
      <c r="H336" s="51"/>
      <c r="I336" s="51"/>
      <c r="J336" s="51"/>
      <c r="K336" s="66">
        <f t="shared" si="38"/>
        <v>55761.51999999999</v>
      </c>
      <c r="L336" s="66">
        <f t="shared" si="37"/>
        <v>25.480000000000029</v>
      </c>
      <c r="M336" s="66">
        <f t="shared" si="40"/>
        <v>9.8000000000000007</v>
      </c>
      <c r="N336" s="66">
        <f t="shared" si="41"/>
        <v>55796.799999999996</v>
      </c>
      <c r="O336" s="51"/>
      <c r="P336" s="63"/>
      <c r="Q336" s="67"/>
      <c r="R336" s="50"/>
    </row>
    <row r="337" spans="1:18" ht="56.1" customHeight="1">
      <c r="A337" s="51">
        <f t="shared" si="39"/>
        <v>435</v>
      </c>
      <c r="B337" s="63"/>
      <c r="C337" s="51"/>
      <c r="D337" s="64" t="str">
        <f t="array" ref="D337">IF(ISERROR(VLOOKUP(C337,District2,2,FALSE)),"",VLOOKUP(C337,District2,2,FALSE))</f>
        <v/>
      </c>
      <c r="E337" s="63"/>
      <c r="F337" s="65"/>
      <c r="G337" s="63"/>
      <c r="H337" s="51"/>
      <c r="I337" s="51"/>
      <c r="J337" s="51"/>
      <c r="K337" s="66">
        <f t="shared" si="38"/>
        <v>55761.51999999999</v>
      </c>
      <c r="L337" s="66">
        <f t="shared" si="37"/>
        <v>25.480000000000029</v>
      </c>
      <c r="M337" s="66">
        <f t="shared" si="40"/>
        <v>9.8000000000000007</v>
      </c>
      <c r="N337" s="66">
        <f t="shared" si="41"/>
        <v>55796.799999999996</v>
      </c>
      <c r="O337" s="51"/>
      <c r="P337" s="63"/>
      <c r="Q337" s="67"/>
      <c r="R337" s="50"/>
    </row>
    <row r="338" spans="1:18" ht="56.1" customHeight="1">
      <c r="A338" s="51">
        <f t="shared" si="39"/>
        <v>436</v>
      </c>
      <c r="B338" s="63"/>
      <c r="C338" s="51"/>
      <c r="D338" s="64" t="str">
        <f t="array" ref="D338">IF(ISERROR(VLOOKUP(C338,District2,2,FALSE)),"",VLOOKUP(C338,District2,2,FALSE))</f>
        <v/>
      </c>
      <c r="E338" s="63"/>
      <c r="F338" s="65"/>
      <c r="G338" s="63"/>
      <c r="H338" s="51"/>
      <c r="I338" s="51"/>
      <c r="J338" s="51"/>
      <c r="K338" s="66">
        <f t="shared" si="38"/>
        <v>55761.51999999999</v>
      </c>
      <c r="L338" s="66">
        <f t="shared" si="37"/>
        <v>25.480000000000029</v>
      </c>
      <c r="M338" s="66">
        <f t="shared" si="40"/>
        <v>9.8000000000000007</v>
      </c>
      <c r="N338" s="66">
        <f t="shared" si="41"/>
        <v>55796.799999999996</v>
      </c>
      <c r="O338" s="51"/>
      <c r="P338" s="63"/>
      <c r="Q338" s="67"/>
      <c r="R338" s="50"/>
    </row>
    <row r="339" spans="1:18" ht="56.1" customHeight="1">
      <c r="A339" s="51">
        <f t="shared" si="39"/>
        <v>437</v>
      </c>
      <c r="B339" s="63"/>
      <c r="C339" s="51"/>
      <c r="D339" s="64" t="str">
        <f t="array" ref="D339">IF(ISERROR(VLOOKUP(C339,District2,2,FALSE)),"",VLOOKUP(C339,District2,2,FALSE))</f>
        <v/>
      </c>
      <c r="E339" s="63"/>
      <c r="F339" s="65"/>
      <c r="G339" s="63"/>
      <c r="H339" s="51"/>
      <c r="I339" s="51"/>
      <c r="J339" s="51"/>
      <c r="K339" s="66">
        <f t="shared" si="38"/>
        <v>55761.51999999999</v>
      </c>
      <c r="L339" s="66">
        <f t="shared" si="37"/>
        <v>25.480000000000029</v>
      </c>
      <c r="M339" s="66">
        <f t="shared" si="40"/>
        <v>9.8000000000000007</v>
      </c>
      <c r="N339" s="66">
        <f t="shared" si="41"/>
        <v>55796.799999999996</v>
      </c>
      <c r="O339" s="51"/>
      <c r="P339" s="63"/>
      <c r="Q339" s="67"/>
      <c r="R339" s="50"/>
    </row>
    <row r="340" spans="1:18" ht="56.1" customHeight="1">
      <c r="A340" s="51">
        <f t="shared" si="39"/>
        <v>438</v>
      </c>
      <c r="B340" s="63"/>
      <c r="C340" s="51"/>
      <c r="D340" s="64" t="str">
        <f t="array" ref="D340">IF(ISERROR(VLOOKUP(C340,District2,2,FALSE)),"",VLOOKUP(C340,District2,2,FALSE))</f>
        <v/>
      </c>
      <c r="E340" s="63"/>
      <c r="F340" s="65"/>
      <c r="G340" s="63"/>
      <c r="H340" s="51"/>
      <c r="I340" s="51"/>
      <c r="J340" s="51"/>
      <c r="K340" s="66">
        <f t="shared" si="38"/>
        <v>55761.51999999999</v>
      </c>
      <c r="L340" s="66">
        <f t="shared" si="37"/>
        <v>25.480000000000029</v>
      </c>
      <c r="M340" s="66">
        <f t="shared" si="40"/>
        <v>9.8000000000000007</v>
      </c>
      <c r="N340" s="66">
        <f t="shared" si="41"/>
        <v>55796.799999999996</v>
      </c>
      <c r="O340" s="51"/>
      <c r="P340" s="63"/>
      <c r="Q340" s="67"/>
      <c r="R340" s="50"/>
    </row>
    <row r="341" spans="1:18" ht="56.1" customHeight="1">
      <c r="A341" s="51">
        <f t="shared" si="39"/>
        <v>439</v>
      </c>
      <c r="B341" s="63"/>
      <c r="C341" s="51"/>
      <c r="D341" s="64" t="str">
        <f t="array" ref="D341">IF(ISERROR(VLOOKUP(C341,District2,2,FALSE)),"",VLOOKUP(C341,District2,2,FALSE))</f>
        <v/>
      </c>
      <c r="E341" s="63"/>
      <c r="F341" s="65"/>
      <c r="G341" s="63"/>
      <c r="H341" s="51"/>
      <c r="I341" s="51"/>
      <c r="J341" s="51"/>
      <c r="K341" s="66">
        <f t="shared" si="38"/>
        <v>55761.51999999999</v>
      </c>
      <c r="L341" s="66">
        <f t="shared" si="37"/>
        <v>25.480000000000029</v>
      </c>
      <c r="M341" s="66">
        <f t="shared" si="40"/>
        <v>9.8000000000000007</v>
      </c>
      <c r="N341" s="66">
        <f t="shared" si="41"/>
        <v>55796.799999999996</v>
      </c>
      <c r="O341" s="51"/>
      <c r="P341" s="63"/>
      <c r="Q341" s="67"/>
      <c r="R341" s="50"/>
    </row>
    <row r="342" spans="1:18" ht="56.1" customHeight="1">
      <c r="A342" s="51">
        <f t="shared" si="39"/>
        <v>440</v>
      </c>
      <c r="B342" s="63"/>
      <c r="C342" s="51"/>
      <c r="D342" s="64" t="str">
        <f t="array" ref="D342">IF(ISERROR(VLOOKUP(C342,District2,2,FALSE)),"",VLOOKUP(C342,District2,2,FALSE))</f>
        <v/>
      </c>
      <c r="E342" s="63"/>
      <c r="F342" s="65"/>
      <c r="G342" s="63"/>
      <c r="H342" s="51"/>
      <c r="I342" s="51"/>
      <c r="J342" s="51"/>
      <c r="K342" s="66">
        <f t="shared" si="38"/>
        <v>55761.51999999999</v>
      </c>
      <c r="L342" s="66">
        <f t="shared" si="37"/>
        <v>25.480000000000029</v>
      </c>
      <c r="M342" s="66">
        <f t="shared" si="40"/>
        <v>9.8000000000000007</v>
      </c>
      <c r="N342" s="66">
        <f t="shared" si="41"/>
        <v>55796.799999999996</v>
      </c>
      <c r="O342" s="51"/>
      <c r="P342" s="63"/>
      <c r="Q342" s="67"/>
      <c r="R342" s="50"/>
    </row>
    <row r="343" spans="1:18" ht="56.1" customHeight="1">
      <c r="A343" s="51">
        <f t="shared" si="39"/>
        <v>441</v>
      </c>
      <c r="B343" s="63"/>
      <c r="C343" s="51"/>
      <c r="D343" s="64" t="str">
        <f t="array" ref="D343">IF(ISERROR(VLOOKUP(C343,District2,2,FALSE)),"",VLOOKUP(C343,District2,2,FALSE))</f>
        <v/>
      </c>
      <c r="E343" s="63"/>
      <c r="F343" s="65"/>
      <c r="G343" s="63"/>
      <c r="H343" s="51"/>
      <c r="I343" s="51"/>
      <c r="J343" s="51"/>
      <c r="K343" s="66">
        <f t="shared" si="38"/>
        <v>55761.51999999999</v>
      </c>
      <c r="L343" s="66">
        <f t="shared" si="37"/>
        <v>25.480000000000029</v>
      </c>
      <c r="M343" s="66">
        <f t="shared" si="40"/>
        <v>9.8000000000000007</v>
      </c>
      <c r="N343" s="66">
        <f t="shared" si="41"/>
        <v>55796.799999999996</v>
      </c>
      <c r="O343" s="51"/>
      <c r="P343" s="63"/>
      <c r="Q343" s="67"/>
      <c r="R343" s="50"/>
    </row>
    <row r="344" spans="1:18" ht="56.1" customHeight="1">
      <c r="A344" s="51">
        <f t="shared" si="39"/>
        <v>442</v>
      </c>
      <c r="B344" s="63"/>
      <c r="C344" s="51"/>
      <c r="D344" s="64" t="str">
        <f t="array" ref="D344">IF(ISERROR(VLOOKUP(C344,District2,2,FALSE)),"",VLOOKUP(C344,District2,2,FALSE))</f>
        <v/>
      </c>
      <c r="E344" s="63"/>
      <c r="F344" s="65"/>
      <c r="G344" s="63"/>
      <c r="H344" s="51"/>
      <c r="I344" s="51"/>
      <c r="J344" s="51"/>
      <c r="K344" s="66">
        <f t="shared" si="38"/>
        <v>55761.51999999999</v>
      </c>
      <c r="L344" s="66">
        <f t="shared" si="37"/>
        <v>25.480000000000029</v>
      </c>
      <c r="M344" s="66">
        <f t="shared" si="40"/>
        <v>9.8000000000000007</v>
      </c>
      <c r="N344" s="66">
        <f t="shared" si="41"/>
        <v>55796.799999999996</v>
      </c>
      <c r="O344" s="51"/>
      <c r="P344" s="63"/>
      <c r="Q344" s="67"/>
      <c r="R344" s="50"/>
    </row>
    <row r="345" spans="1:18" ht="56.1" customHeight="1">
      <c r="A345" s="51">
        <f t="shared" si="39"/>
        <v>443</v>
      </c>
      <c r="B345" s="63"/>
      <c r="C345" s="51"/>
      <c r="D345" s="64" t="str">
        <f t="array" ref="D345">IF(ISERROR(VLOOKUP(C345,District2,2,FALSE)),"",VLOOKUP(C345,District2,2,FALSE))</f>
        <v/>
      </c>
      <c r="E345" s="63"/>
      <c r="F345" s="65"/>
      <c r="G345" s="63"/>
      <c r="H345" s="51"/>
      <c r="I345" s="51"/>
      <c r="J345" s="51"/>
      <c r="K345" s="66">
        <f t="shared" si="38"/>
        <v>55761.51999999999</v>
      </c>
      <c r="L345" s="66">
        <f t="shared" si="37"/>
        <v>25.480000000000029</v>
      </c>
      <c r="M345" s="66">
        <f t="shared" si="40"/>
        <v>9.8000000000000007</v>
      </c>
      <c r="N345" s="66">
        <f t="shared" si="41"/>
        <v>55796.799999999996</v>
      </c>
      <c r="O345" s="51"/>
      <c r="P345" s="63"/>
      <c r="Q345" s="67"/>
      <c r="R345" s="50"/>
    </row>
    <row r="346" spans="1:18" ht="56.1" customHeight="1">
      <c r="A346" s="51">
        <f t="shared" si="39"/>
        <v>444</v>
      </c>
      <c r="B346" s="63"/>
      <c r="C346" s="51"/>
      <c r="D346" s="64" t="str">
        <f t="array" ref="D346">IF(ISERROR(VLOOKUP(C346,District2,2,FALSE)),"",VLOOKUP(C346,District2,2,FALSE))</f>
        <v/>
      </c>
      <c r="E346" s="63"/>
      <c r="F346" s="65"/>
      <c r="G346" s="63"/>
      <c r="H346" s="51"/>
      <c r="I346" s="51"/>
      <c r="J346" s="51"/>
      <c r="K346" s="66">
        <f t="shared" si="38"/>
        <v>55761.51999999999</v>
      </c>
      <c r="L346" s="66">
        <f t="shared" si="37"/>
        <v>25.480000000000029</v>
      </c>
      <c r="M346" s="66">
        <f t="shared" si="40"/>
        <v>9.8000000000000007</v>
      </c>
      <c r="N346" s="66">
        <f t="shared" si="41"/>
        <v>55796.799999999996</v>
      </c>
      <c r="O346" s="51"/>
      <c r="P346" s="63"/>
      <c r="Q346" s="67"/>
      <c r="R346" s="50"/>
    </row>
    <row r="347" spans="1:18" ht="56.1" customHeight="1">
      <c r="A347" s="51">
        <f t="shared" si="39"/>
        <v>445</v>
      </c>
      <c r="B347" s="63"/>
      <c r="C347" s="51"/>
      <c r="D347" s="64" t="str">
        <f t="array" ref="D347">IF(ISERROR(VLOOKUP(C347,District2,2,FALSE)),"",VLOOKUP(C347,District2,2,FALSE))</f>
        <v/>
      </c>
      <c r="E347" s="63"/>
      <c r="F347" s="65"/>
      <c r="G347" s="63"/>
      <c r="H347" s="51"/>
      <c r="I347" s="51"/>
      <c r="J347" s="51"/>
      <c r="K347" s="66">
        <f t="shared" si="38"/>
        <v>55761.51999999999</v>
      </c>
      <c r="L347" s="66">
        <f t="shared" si="37"/>
        <v>25.480000000000029</v>
      </c>
      <c r="M347" s="66">
        <f t="shared" si="40"/>
        <v>9.8000000000000007</v>
      </c>
      <c r="N347" s="66">
        <f t="shared" si="41"/>
        <v>55796.799999999996</v>
      </c>
      <c r="O347" s="51"/>
      <c r="P347" s="63"/>
      <c r="Q347" s="67"/>
      <c r="R347" s="50"/>
    </row>
    <row r="348" spans="1:18" ht="56.1" customHeight="1">
      <c r="A348" s="51">
        <f t="shared" si="39"/>
        <v>446</v>
      </c>
      <c r="B348" s="63"/>
      <c r="C348" s="51"/>
      <c r="D348" s="64" t="str">
        <f t="array" ref="D348">IF(ISERROR(VLOOKUP(C348,District2,2,FALSE)),"",VLOOKUP(C348,District2,2,FALSE))</f>
        <v/>
      </c>
      <c r="E348" s="63"/>
      <c r="F348" s="65"/>
      <c r="G348" s="63"/>
      <c r="H348" s="51"/>
      <c r="I348" s="51"/>
      <c r="J348" s="51"/>
      <c r="K348" s="66">
        <f t="shared" si="38"/>
        <v>55761.51999999999</v>
      </c>
      <c r="L348" s="66">
        <f t="shared" si="37"/>
        <v>25.480000000000029</v>
      </c>
      <c r="M348" s="66">
        <f t="shared" si="40"/>
        <v>9.8000000000000007</v>
      </c>
      <c r="N348" s="66">
        <f t="shared" si="41"/>
        <v>55796.799999999996</v>
      </c>
      <c r="O348" s="51"/>
      <c r="P348" s="63"/>
      <c r="Q348" s="67"/>
      <c r="R348" s="50"/>
    </row>
    <row r="349" spans="1:18" ht="56.1" customHeight="1">
      <c r="A349" s="51">
        <f t="shared" si="39"/>
        <v>447</v>
      </c>
      <c r="B349" s="63"/>
      <c r="C349" s="51"/>
      <c r="D349" s="64" t="str">
        <f t="array" ref="D349">IF(ISERROR(VLOOKUP(C349,District2,2,FALSE)),"",VLOOKUP(C349,District2,2,FALSE))</f>
        <v/>
      </c>
      <c r="E349" s="63"/>
      <c r="F349" s="65"/>
      <c r="G349" s="63"/>
      <c r="H349" s="51"/>
      <c r="I349" s="51"/>
      <c r="J349" s="51"/>
      <c r="K349" s="66">
        <f t="shared" si="38"/>
        <v>55761.51999999999</v>
      </c>
      <c r="L349" s="66">
        <f t="shared" si="37"/>
        <v>25.480000000000029</v>
      </c>
      <c r="M349" s="66">
        <f t="shared" si="40"/>
        <v>9.8000000000000007</v>
      </c>
      <c r="N349" s="66">
        <f t="shared" si="41"/>
        <v>55796.799999999996</v>
      </c>
      <c r="O349" s="51"/>
      <c r="P349" s="63"/>
      <c r="Q349" s="67"/>
      <c r="R349" s="50"/>
    </row>
    <row r="350" spans="1:18" ht="56.1" customHeight="1">
      <c r="A350" s="51">
        <f t="shared" si="39"/>
        <v>448</v>
      </c>
      <c r="B350" s="63"/>
      <c r="C350" s="51"/>
      <c r="D350" s="64" t="str">
        <f t="array" ref="D350">IF(ISERROR(VLOOKUP(C350,District2,2,FALSE)),"",VLOOKUP(C350,District2,2,FALSE))</f>
        <v/>
      </c>
      <c r="E350" s="63"/>
      <c r="F350" s="65"/>
      <c r="G350" s="63"/>
      <c r="H350" s="51"/>
      <c r="I350" s="51"/>
      <c r="J350" s="51"/>
      <c r="K350" s="66">
        <f t="shared" si="38"/>
        <v>55761.51999999999</v>
      </c>
      <c r="L350" s="66">
        <f t="shared" si="37"/>
        <v>25.480000000000029</v>
      </c>
      <c r="M350" s="66">
        <f t="shared" si="40"/>
        <v>9.8000000000000007</v>
      </c>
      <c r="N350" s="66">
        <f t="shared" si="41"/>
        <v>55796.799999999996</v>
      </c>
      <c r="O350" s="51"/>
      <c r="P350" s="63"/>
      <c r="Q350" s="67"/>
      <c r="R350" s="50"/>
    </row>
    <row r="351" spans="1:18" ht="56.1" customHeight="1">
      <c r="A351" s="51">
        <f t="shared" si="39"/>
        <v>449</v>
      </c>
      <c r="B351" s="63"/>
      <c r="C351" s="51"/>
      <c r="D351" s="64" t="str">
        <f t="array" ref="D351">IF(ISERROR(VLOOKUP(C351,District2,2,FALSE)),"",VLOOKUP(C351,District2,2,FALSE))</f>
        <v/>
      </c>
      <c r="E351" s="63"/>
      <c r="F351" s="65"/>
      <c r="G351" s="63"/>
      <c r="H351" s="51"/>
      <c r="I351" s="51"/>
      <c r="J351" s="51"/>
      <c r="K351" s="66">
        <f t="shared" si="38"/>
        <v>55761.51999999999</v>
      </c>
      <c r="L351" s="66">
        <f t="shared" si="37"/>
        <v>25.480000000000029</v>
      </c>
      <c r="M351" s="66">
        <f t="shared" si="40"/>
        <v>9.8000000000000007</v>
      </c>
      <c r="N351" s="66">
        <f t="shared" si="41"/>
        <v>55796.799999999996</v>
      </c>
      <c r="O351" s="51"/>
      <c r="P351" s="63"/>
      <c r="Q351" s="67"/>
      <c r="R351" s="50"/>
    </row>
    <row r="352" spans="1:18" ht="56.1" customHeight="1">
      <c r="A352" s="51">
        <f t="shared" si="39"/>
        <v>450</v>
      </c>
      <c r="B352" s="63"/>
      <c r="C352" s="51"/>
      <c r="D352" s="64" t="str">
        <f t="array" ref="D352">IF(ISERROR(VLOOKUP(C352,District2,2,FALSE)),"",VLOOKUP(C352,District2,2,FALSE))</f>
        <v/>
      </c>
      <c r="E352" s="63"/>
      <c r="F352" s="65"/>
      <c r="G352" s="63"/>
      <c r="H352" s="51"/>
      <c r="I352" s="51"/>
      <c r="J352" s="51"/>
      <c r="K352" s="66">
        <f t="shared" si="38"/>
        <v>55761.51999999999</v>
      </c>
      <c r="L352" s="66">
        <f t="shared" si="37"/>
        <v>25.480000000000029</v>
      </c>
      <c r="M352" s="66">
        <f t="shared" si="40"/>
        <v>9.8000000000000007</v>
      </c>
      <c r="N352" s="66">
        <f t="shared" si="41"/>
        <v>55796.799999999996</v>
      </c>
      <c r="O352" s="51"/>
      <c r="P352" s="63"/>
      <c r="Q352" s="67"/>
      <c r="R352" s="50"/>
    </row>
    <row r="353" spans="1:18" ht="56.1" customHeight="1">
      <c r="A353" s="51">
        <f t="shared" si="39"/>
        <v>451</v>
      </c>
      <c r="B353" s="63"/>
      <c r="C353" s="51"/>
      <c r="D353" s="64" t="str">
        <f t="array" ref="D353">IF(ISERROR(VLOOKUP(C353,District2,2,FALSE)),"",VLOOKUP(C353,District2,2,FALSE))</f>
        <v/>
      </c>
      <c r="E353" s="63"/>
      <c r="F353" s="65"/>
      <c r="G353" s="63"/>
      <c r="H353" s="51"/>
      <c r="I353" s="51"/>
      <c r="J353" s="51"/>
      <c r="K353" s="66">
        <f t="shared" si="38"/>
        <v>55761.51999999999</v>
      </c>
      <c r="L353" s="66">
        <f t="shared" si="37"/>
        <v>25.480000000000029</v>
      </c>
      <c r="M353" s="66">
        <f t="shared" si="40"/>
        <v>9.8000000000000007</v>
      </c>
      <c r="N353" s="66">
        <f t="shared" si="41"/>
        <v>55796.799999999996</v>
      </c>
      <c r="O353" s="51"/>
      <c r="P353" s="63"/>
      <c r="Q353" s="67"/>
      <c r="R353" s="50"/>
    </row>
    <row r="354" spans="1:18" ht="56.1" customHeight="1">
      <c r="A354" s="51">
        <f t="shared" si="39"/>
        <v>452</v>
      </c>
      <c r="B354" s="63"/>
      <c r="C354" s="51"/>
      <c r="D354" s="64" t="str">
        <f t="array" ref="D354">IF(ISERROR(VLOOKUP(C354,District2,2,FALSE)),"",VLOOKUP(C354,District2,2,FALSE))</f>
        <v/>
      </c>
      <c r="E354" s="63"/>
      <c r="F354" s="65"/>
      <c r="G354" s="63"/>
      <c r="H354" s="51"/>
      <c r="I354" s="51"/>
      <c r="J354" s="51"/>
      <c r="K354" s="66">
        <f t="shared" si="38"/>
        <v>55761.51999999999</v>
      </c>
      <c r="L354" s="66">
        <f t="shared" si="37"/>
        <v>25.480000000000029</v>
      </c>
      <c r="M354" s="66">
        <f t="shared" si="40"/>
        <v>9.8000000000000007</v>
      </c>
      <c r="N354" s="66">
        <f t="shared" si="41"/>
        <v>55796.799999999996</v>
      </c>
      <c r="O354" s="51"/>
      <c r="P354" s="63"/>
      <c r="Q354" s="67"/>
      <c r="R354" s="50"/>
    </row>
    <row r="355" spans="1:18" ht="73.5" customHeight="1">
      <c r="A355" s="51">
        <f t="shared" si="39"/>
        <v>453</v>
      </c>
      <c r="B355" s="63"/>
      <c r="C355" s="51"/>
      <c r="D355" s="64" t="str">
        <f t="array" ref="D355">IF(ISERROR(VLOOKUP(C355,District2,2,FALSE)),"",VLOOKUP(C355,District2,2,FALSE))</f>
        <v/>
      </c>
      <c r="E355" s="63"/>
      <c r="F355" s="65"/>
      <c r="G355" s="63"/>
      <c r="H355" s="51"/>
      <c r="I355" s="51"/>
      <c r="J355" s="51"/>
      <c r="K355" s="66">
        <f t="shared" si="38"/>
        <v>55761.51999999999</v>
      </c>
      <c r="L355" s="66">
        <f t="shared" si="37"/>
        <v>25.480000000000029</v>
      </c>
      <c r="M355" s="66">
        <f t="shared" si="40"/>
        <v>9.8000000000000007</v>
      </c>
      <c r="N355" s="66">
        <f t="shared" si="41"/>
        <v>55796.799999999996</v>
      </c>
      <c r="O355" s="51"/>
      <c r="P355" s="63"/>
      <c r="Q355" s="67"/>
      <c r="R355" s="50"/>
    </row>
    <row r="356" spans="1:18" ht="56.1" customHeight="1">
      <c r="A356" s="51">
        <f t="shared" si="39"/>
        <v>454</v>
      </c>
      <c r="B356" s="63"/>
      <c r="C356" s="51"/>
      <c r="D356" s="64" t="str">
        <f t="array" ref="D356">IF(ISERROR(VLOOKUP(C356,District2,2,FALSE)),"",VLOOKUP(C356,District2,2,FALSE))</f>
        <v/>
      </c>
      <c r="E356" s="63"/>
      <c r="F356" s="65"/>
      <c r="G356" s="63"/>
      <c r="H356" s="51"/>
      <c r="I356" s="51"/>
      <c r="J356" s="51"/>
      <c r="K356" s="66">
        <f t="shared" si="38"/>
        <v>55761.51999999999</v>
      </c>
      <c r="L356" s="66">
        <f t="shared" si="37"/>
        <v>25.480000000000029</v>
      </c>
      <c r="M356" s="66">
        <f t="shared" si="40"/>
        <v>9.8000000000000007</v>
      </c>
      <c r="N356" s="66">
        <f t="shared" si="41"/>
        <v>55796.799999999996</v>
      </c>
      <c r="O356" s="51"/>
      <c r="P356" s="63"/>
      <c r="Q356" s="67"/>
      <c r="R356" s="50"/>
    </row>
    <row r="357" spans="1:18" ht="56.1" customHeight="1">
      <c r="A357" s="51">
        <f t="shared" si="39"/>
        <v>455</v>
      </c>
      <c r="B357" s="63"/>
      <c r="C357" s="51"/>
      <c r="D357" s="64" t="str">
        <f t="array" ref="D357">IF(ISERROR(VLOOKUP(C357,District2,2,FALSE)),"",VLOOKUP(C357,District2,2,FALSE))</f>
        <v/>
      </c>
      <c r="E357" s="63"/>
      <c r="F357" s="65"/>
      <c r="G357" s="63"/>
      <c r="H357" s="51"/>
      <c r="I357" s="51"/>
      <c r="J357" s="51"/>
      <c r="K357" s="66">
        <f t="shared" si="38"/>
        <v>55761.51999999999</v>
      </c>
      <c r="L357" s="66">
        <f t="shared" si="37"/>
        <v>25.480000000000029</v>
      </c>
      <c r="M357" s="66">
        <f t="shared" si="40"/>
        <v>9.8000000000000007</v>
      </c>
      <c r="N357" s="66">
        <f t="shared" si="41"/>
        <v>55796.799999999996</v>
      </c>
      <c r="O357" s="51"/>
      <c r="P357" s="63"/>
      <c r="Q357" s="67"/>
      <c r="R357" s="50"/>
    </row>
    <row r="358" spans="1:18" ht="56.1" customHeight="1">
      <c r="A358" s="51">
        <f t="shared" si="39"/>
        <v>456</v>
      </c>
      <c r="B358" s="63"/>
      <c r="C358" s="51"/>
      <c r="D358" s="64" t="str">
        <f t="array" ref="D358">IF(ISERROR(VLOOKUP(C358,District2,2,FALSE)),"",VLOOKUP(C358,District2,2,FALSE))</f>
        <v/>
      </c>
      <c r="E358" s="63"/>
      <c r="F358" s="65"/>
      <c r="G358" s="63"/>
      <c r="H358" s="51"/>
      <c r="I358" s="51"/>
      <c r="J358" s="51"/>
      <c r="K358" s="66">
        <f t="shared" si="38"/>
        <v>55761.51999999999</v>
      </c>
      <c r="L358" s="66">
        <f t="shared" si="37"/>
        <v>25.480000000000029</v>
      </c>
      <c r="M358" s="66">
        <f t="shared" si="40"/>
        <v>9.8000000000000007</v>
      </c>
      <c r="N358" s="66">
        <f t="shared" si="41"/>
        <v>55796.799999999996</v>
      </c>
      <c r="O358" s="51"/>
      <c r="P358" s="63"/>
      <c r="Q358" s="67"/>
      <c r="R358" s="50"/>
    </row>
    <row r="359" spans="1:18" ht="56.1" customHeight="1">
      <c r="A359" s="51">
        <f t="shared" si="39"/>
        <v>457</v>
      </c>
      <c r="B359" s="63"/>
      <c r="C359" s="51"/>
      <c r="D359" s="64" t="str">
        <f t="array" ref="D359">IF(ISERROR(VLOOKUP(C359,District2,2,FALSE)),"",VLOOKUP(C359,District2,2,FALSE))</f>
        <v/>
      </c>
      <c r="E359" s="63"/>
      <c r="F359" s="65"/>
      <c r="G359" s="63"/>
      <c r="H359" s="51"/>
      <c r="I359" s="51"/>
      <c r="J359" s="51"/>
      <c r="K359" s="66">
        <f t="shared" si="38"/>
        <v>55761.51999999999</v>
      </c>
      <c r="L359" s="66">
        <f t="shared" si="37"/>
        <v>25.480000000000029</v>
      </c>
      <c r="M359" s="66">
        <f t="shared" si="40"/>
        <v>9.8000000000000007</v>
      </c>
      <c r="N359" s="66">
        <f t="shared" si="41"/>
        <v>55796.799999999996</v>
      </c>
      <c r="O359" s="51"/>
      <c r="P359" s="63"/>
      <c r="Q359" s="67"/>
      <c r="R359" s="50"/>
    </row>
    <row r="360" spans="1:18" ht="74.25" customHeight="1">
      <c r="A360" s="51">
        <f t="shared" si="39"/>
        <v>458</v>
      </c>
      <c r="B360" s="63"/>
      <c r="C360" s="51"/>
      <c r="D360" s="64" t="str">
        <f t="array" ref="D360">IF(ISERROR(VLOOKUP(C360,District2,2,FALSE)),"",VLOOKUP(C360,District2,2,FALSE))</f>
        <v/>
      </c>
      <c r="E360" s="63"/>
      <c r="F360" s="65"/>
      <c r="G360" s="63"/>
      <c r="H360" s="51"/>
      <c r="I360" s="51"/>
      <c r="J360" s="51"/>
      <c r="K360" s="66">
        <f t="shared" si="38"/>
        <v>55761.51999999999</v>
      </c>
      <c r="L360" s="66">
        <f t="shared" si="37"/>
        <v>25.480000000000029</v>
      </c>
      <c r="M360" s="66">
        <f t="shared" si="40"/>
        <v>9.8000000000000007</v>
      </c>
      <c r="N360" s="66">
        <f t="shared" si="41"/>
        <v>55796.799999999996</v>
      </c>
      <c r="O360" s="51"/>
      <c r="P360" s="63"/>
      <c r="Q360" s="67"/>
      <c r="R360" s="50"/>
    </row>
    <row r="361" spans="1:18" ht="56.1" customHeight="1">
      <c r="A361" s="51">
        <f t="shared" si="39"/>
        <v>459</v>
      </c>
      <c r="B361" s="63"/>
      <c r="C361" s="51"/>
      <c r="D361" s="64" t="str">
        <f t="array" ref="D361">IF(ISERROR(VLOOKUP(C361,District2,2,FALSE)),"",VLOOKUP(C361,District2,2,FALSE))</f>
        <v/>
      </c>
      <c r="E361" s="63"/>
      <c r="F361" s="65"/>
      <c r="G361" s="63"/>
      <c r="H361" s="51"/>
      <c r="I361" s="51"/>
      <c r="J361" s="51"/>
      <c r="K361" s="66">
        <f t="shared" si="38"/>
        <v>55761.51999999999</v>
      </c>
      <c r="L361" s="66">
        <f t="shared" si="37"/>
        <v>25.480000000000029</v>
      </c>
      <c r="M361" s="66">
        <f t="shared" si="40"/>
        <v>9.8000000000000007</v>
      </c>
      <c r="N361" s="66">
        <f t="shared" si="41"/>
        <v>55796.799999999996</v>
      </c>
      <c r="O361" s="51"/>
      <c r="P361" s="63"/>
      <c r="Q361" s="67"/>
      <c r="R361" s="50"/>
    </row>
    <row r="362" spans="1:18" ht="56.1" customHeight="1">
      <c r="A362" s="51">
        <f t="shared" si="39"/>
        <v>460</v>
      </c>
      <c r="B362" s="63"/>
      <c r="C362" s="51"/>
      <c r="D362" s="64" t="str">
        <f t="array" ref="D362">IF(ISERROR(VLOOKUP(C362,District2,2,FALSE)),"",VLOOKUP(C362,District2,2,FALSE))</f>
        <v/>
      </c>
      <c r="E362" s="63"/>
      <c r="F362" s="65"/>
      <c r="G362" s="63"/>
      <c r="H362" s="51"/>
      <c r="I362" s="51"/>
      <c r="J362" s="51"/>
      <c r="K362" s="66">
        <f t="shared" si="38"/>
        <v>55761.51999999999</v>
      </c>
      <c r="L362" s="66">
        <f t="shared" ref="L362:L425" si="42">SUM(I362)+L361</f>
        <v>25.480000000000029</v>
      </c>
      <c r="M362" s="66">
        <f t="shared" si="40"/>
        <v>9.8000000000000007</v>
      </c>
      <c r="N362" s="66">
        <f t="shared" si="41"/>
        <v>55796.799999999996</v>
      </c>
      <c r="O362" s="51"/>
      <c r="P362" s="63"/>
      <c r="Q362" s="67"/>
      <c r="R362" s="50"/>
    </row>
    <row r="363" spans="1:18" ht="56.1" customHeight="1">
      <c r="A363" s="51">
        <f t="shared" si="39"/>
        <v>461</v>
      </c>
      <c r="B363" s="63"/>
      <c r="C363" s="51"/>
      <c r="D363" s="64" t="str">
        <f t="array" ref="D363">IF(ISERROR(VLOOKUP(C363,District2,2,FALSE)),"",VLOOKUP(C363,District2,2,FALSE))</f>
        <v/>
      </c>
      <c r="E363" s="63"/>
      <c r="F363" s="65"/>
      <c r="G363" s="63"/>
      <c r="H363" s="51"/>
      <c r="I363" s="51"/>
      <c r="J363" s="51"/>
      <c r="K363" s="66">
        <f t="shared" si="38"/>
        <v>55761.51999999999</v>
      </c>
      <c r="L363" s="66">
        <f t="shared" si="42"/>
        <v>25.480000000000029</v>
      </c>
      <c r="M363" s="66">
        <f t="shared" si="40"/>
        <v>9.8000000000000007</v>
      </c>
      <c r="N363" s="66">
        <f t="shared" si="41"/>
        <v>55796.799999999996</v>
      </c>
      <c r="O363" s="51"/>
      <c r="P363" s="63"/>
      <c r="Q363" s="67"/>
      <c r="R363" s="50"/>
    </row>
    <row r="364" spans="1:18" ht="56.1" customHeight="1">
      <c r="A364" s="51">
        <f t="shared" si="39"/>
        <v>462</v>
      </c>
      <c r="B364" s="63"/>
      <c r="C364" s="51"/>
      <c r="D364" s="64" t="str">
        <f t="array" ref="D364">IF(ISERROR(VLOOKUP(C364,District2,2,FALSE)),"",VLOOKUP(C364,District2,2,FALSE))</f>
        <v/>
      </c>
      <c r="E364" s="63"/>
      <c r="F364" s="65"/>
      <c r="G364" s="63"/>
      <c r="H364" s="51"/>
      <c r="I364" s="51"/>
      <c r="J364" s="51"/>
      <c r="K364" s="66">
        <f t="shared" si="38"/>
        <v>55761.51999999999</v>
      </c>
      <c r="L364" s="66">
        <f t="shared" si="42"/>
        <v>25.480000000000029</v>
      </c>
      <c r="M364" s="66">
        <f t="shared" si="40"/>
        <v>9.8000000000000007</v>
      </c>
      <c r="N364" s="66">
        <f t="shared" si="41"/>
        <v>55796.799999999996</v>
      </c>
      <c r="O364" s="51"/>
      <c r="P364" s="63"/>
      <c r="Q364" s="67"/>
      <c r="R364" s="50"/>
    </row>
    <row r="365" spans="1:18" ht="56.1" customHeight="1">
      <c r="A365" s="51">
        <f t="shared" si="39"/>
        <v>463</v>
      </c>
      <c r="B365" s="63"/>
      <c r="C365" s="51"/>
      <c r="D365" s="64" t="str">
        <f t="array" ref="D365">IF(ISERROR(VLOOKUP(C365,District2,2,FALSE)),"",VLOOKUP(C365,District2,2,FALSE))</f>
        <v/>
      </c>
      <c r="E365" s="63"/>
      <c r="F365" s="65"/>
      <c r="G365" s="63"/>
      <c r="H365" s="51"/>
      <c r="I365" s="51"/>
      <c r="J365" s="51"/>
      <c r="K365" s="66">
        <f t="shared" si="38"/>
        <v>55761.51999999999</v>
      </c>
      <c r="L365" s="66">
        <f t="shared" si="42"/>
        <v>25.480000000000029</v>
      </c>
      <c r="M365" s="66">
        <f t="shared" si="40"/>
        <v>9.8000000000000007</v>
      </c>
      <c r="N365" s="66">
        <f t="shared" si="41"/>
        <v>55796.799999999996</v>
      </c>
      <c r="O365" s="51"/>
      <c r="P365" s="63"/>
      <c r="Q365" s="67"/>
      <c r="R365" s="50"/>
    </row>
    <row r="366" spans="1:18" ht="56.1" customHeight="1">
      <c r="A366" s="51">
        <f t="shared" si="39"/>
        <v>464</v>
      </c>
      <c r="B366" s="63"/>
      <c r="C366" s="51"/>
      <c r="D366" s="64" t="str">
        <f t="array" ref="D366">IF(ISERROR(VLOOKUP(C366,District2,2,FALSE)),"",VLOOKUP(C366,District2,2,FALSE))</f>
        <v/>
      </c>
      <c r="E366" s="63"/>
      <c r="F366" s="65"/>
      <c r="G366" s="63"/>
      <c r="H366" s="51"/>
      <c r="I366" s="51"/>
      <c r="J366" s="51"/>
      <c r="K366" s="66">
        <f t="shared" si="38"/>
        <v>55761.51999999999</v>
      </c>
      <c r="L366" s="66">
        <f t="shared" si="42"/>
        <v>25.480000000000029</v>
      </c>
      <c r="M366" s="66">
        <f t="shared" si="40"/>
        <v>9.8000000000000007</v>
      </c>
      <c r="N366" s="66">
        <f t="shared" si="41"/>
        <v>55796.799999999996</v>
      </c>
      <c r="O366" s="51"/>
      <c r="P366" s="63"/>
      <c r="Q366" s="67"/>
      <c r="R366" s="50"/>
    </row>
    <row r="367" spans="1:18" ht="56.1" customHeight="1">
      <c r="A367" s="51">
        <f t="shared" si="39"/>
        <v>465</v>
      </c>
      <c r="B367" s="63"/>
      <c r="C367" s="51"/>
      <c r="D367" s="64" t="str">
        <f t="array" ref="D367">IF(ISERROR(VLOOKUP(C367,District2,2,FALSE)),"",VLOOKUP(C367,District2,2,FALSE))</f>
        <v/>
      </c>
      <c r="E367" s="63"/>
      <c r="F367" s="65"/>
      <c r="G367" s="63"/>
      <c r="H367" s="51"/>
      <c r="I367" s="51"/>
      <c r="J367" s="51"/>
      <c r="K367" s="66">
        <f t="shared" ref="K367:K430" si="43">SUM(H367)+K366</f>
        <v>55761.51999999999</v>
      </c>
      <c r="L367" s="66">
        <f t="shared" si="42"/>
        <v>25.480000000000029</v>
      </c>
      <c r="M367" s="66">
        <f t="shared" si="40"/>
        <v>9.8000000000000007</v>
      </c>
      <c r="N367" s="66">
        <f t="shared" si="41"/>
        <v>55796.799999999996</v>
      </c>
      <c r="O367" s="51"/>
      <c r="P367" s="63"/>
      <c r="Q367" s="67"/>
      <c r="R367" s="50"/>
    </row>
    <row r="368" spans="1:18" ht="56.1" customHeight="1">
      <c r="A368" s="51">
        <f t="shared" si="39"/>
        <v>466</v>
      </c>
      <c r="B368" s="63"/>
      <c r="C368" s="51"/>
      <c r="D368" s="64" t="str">
        <f t="array" ref="D368">IF(ISERROR(VLOOKUP(C368,District2,2,FALSE)),"",VLOOKUP(C368,District2,2,FALSE))</f>
        <v/>
      </c>
      <c r="E368" s="63"/>
      <c r="F368" s="65"/>
      <c r="G368" s="63"/>
      <c r="H368" s="51"/>
      <c r="I368" s="51"/>
      <c r="J368" s="51"/>
      <c r="K368" s="66">
        <f t="shared" si="43"/>
        <v>55761.51999999999</v>
      </c>
      <c r="L368" s="66">
        <f t="shared" si="42"/>
        <v>25.480000000000029</v>
      </c>
      <c r="M368" s="66">
        <f t="shared" si="40"/>
        <v>9.8000000000000007</v>
      </c>
      <c r="N368" s="66">
        <f t="shared" si="41"/>
        <v>55796.799999999996</v>
      </c>
      <c r="O368" s="51"/>
      <c r="P368" s="63"/>
      <c r="Q368" s="67"/>
      <c r="R368" s="50"/>
    </row>
    <row r="369" spans="1:18" ht="56.1" customHeight="1">
      <c r="A369" s="51">
        <f t="shared" si="39"/>
        <v>467</v>
      </c>
      <c r="B369" s="63"/>
      <c r="C369" s="51"/>
      <c r="D369" s="64" t="str">
        <f t="array" ref="D369">IF(ISERROR(VLOOKUP(C369,District2,2,FALSE)),"",VLOOKUP(C369,District2,2,FALSE))</f>
        <v/>
      </c>
      <c r="E369" s="63"/>
      <c r="F369" s="65"/>
      <c r="G369" s="63"/>
      <c r="H369" s="51"/>
      <c r="I369" s="51"/>
      <c r="J369" s="51"/>
      <c r="K369" s="66">
        <f t="shared" si="43"/>
        <v>55761.51999999999</v>
      </c>
      <c r="L369" s="66">
        <f t="shared" si="42"/>
        <v>25.480000000000029</v>
      </c>
      <c r="M369" s="66">
        <f t="shared" si="40"/>
        <v>9.8000000000000007</v>
      </c>
      <c r="N369" s="66">
        <f t="shared" si="41"/>
        <v>55796.799999999996</v>
      </c>
      <c r="O369" s="51"/>
      <c r="P369" s="63"/>
      <c r="Q369" s="67"/>
      <c r="R369" s="50"/>
    </row>
    <row r="370" spans="1:18" ht="56.1" customHeight="1">
      <c r="A370" s="51">
        <f t="shared" si="39"/>
        <v>468</v>
      </c>
      <c r="B370" s="63"/>
      <c r="C370" s="51"/>
      <c r="D370" s="64" t="str">
        <f t="array" ref="D370">IF(ISERROR(VLOOKUP(C370,District2,2,FALSE)),"",VLOOKUP(C370,District2,2,FALSE))</f>
        <v/>
      </c>
      <c r="E370" s="63"/>
      <c r="F370" s="65"/>
      <c r="G370" s="63"/>
      <c r="H370" s="51"/>
      <c r="I370" s="51"/>
      <c r="J370" s="51"/>
      <c r="K370" s="66">
        <f t="shared" si="43"/>
        <v>55761.51999999999</v>
      </c>
      <c r="L370" s="66">
        <f t="shared" si="42"/>
        <v>25.480000000000029</v>
      </c>
      <c r="M370" s="66">
        <f t="shared" si="40"/>
        <v>9.8000000000000007</v>
      </c>
      <c r="N370" s="66">
        <f t="shared" si="41"/>
        <v>55796.799999999996</v>
      </c>
      <c r="O370" s="51"/>
      <c r="P370" s="63"/>
      <c r="Q370" s="67"/>
      <c r="R370" s="50"/>
    </row>
    <row r="371" spans="1:18" ht="56.1" customHeight="1">
      <c r="A371" s="51">
        <f t="shared" si="39"/>
        <v>469</v>
      </c>
      <c r="B371" s="63"/>
      <c r="C371" s="51"/>
      <c r="D371" s="64" t="str">
        <f t="array" ref="D371">IF(ISERROR(VLOOKUP(C371,District2,2,FALSE)),"",VLOOKUP(C371,District2,2,FALSE))</f>
        <v/>
      </c>
      <c r="E371" s="63"/>
      <c r="F371" s="65"/>
      <c r="G371" s="63"/>
      <c r="H371" s="51"/>
      <c r="I371" s="51"/>
      <c r="J371" s="51"/>
      <c r="K371" s="66">
        <f t="shared" si="43"/>
        <v>55761.51999999999</v>
      </c>
      <c r="L371" s="66">
        <f t="shared" si="42"/>
        <v>25.480000000000029</v>
      </c>
      <c r="M371" s="66">
        <f t="shared" si="40"/>
        <v>9.8000000000000007</v>
      </c>
      <c r="N371" s="66">
        <f t="shared" si="41"/>
        <v>55796.799999999996</v>
      </c>
      <c r="O371" s="51"/>
      <c r="P371" s="63"/>
      <c r="Q371" s="67"/>
      <c r="R371" s="50"/>
    </row>
    <row r="372" spans="1:18" ht="56.1" customHeight="1">
      <c r="A372" s="51">
        <f t="shared" si="39"/>
        <v>470</v>
      </c>
      <c r="B372" s="63"/>
      <c r="C372" s="51"/>
      <c r="D372" s="64" t="str">
        <f t="array" ref="D372">IF(ISERROR(VLOOKUP(C372,District2,2,FALSE)),"",VLOOKUP(C372,District2,2,FALSE))</f>
        <v/>
      </c>
      <c r="E372" s="63"/>
      <c r="F372" s="65"/>
      <c r="G372" s="63"/>
      <c r="H372" s="51"/>
      <c r="I372" s="51"/>
      <c r="J372" s="51"/>
      <c r="K372" s="66">
        <f t="shared" si="43"/>
        <v>55761.51999999999</v>
      </c>
      <c r="L372" s="66">
        <f t="shared" si="42"/>
        <v>25.480000000000029</v>
      </c>
      <c r="M372" s="66">
        <f t="shared" si="40"/>
        <v>9.8000000000000007</v>
      </c>
      <c r="N372" s="66">
        <f t="shared" si="41"/>
        <v>55796.799999999996</v>
      </c>
      <c r="O372" s="51"/>
      <c r="P372" s="63"/>
      <c r="Q372" s="67"/>
      <c r="R372" s="50"/>
    </row>
    <row r="373" spans="1:18" ht="56.1" customHeight="1">
      <c r="A373" s="51">
        <f t="shared" si="39"/>
        <v>471</v>
      </c>
      <c r="B373" s="63"/>
      <c r="C373" s="51"/>
      <c r="D373" s="64" t="str">
        <f t="array" ref="D373">IF(ISERROR(VLOOKUP(C373,District2,2,FALSE)),"",VLOOKUP(C373,District2,2,FALSE))</f>
        <v/>
      </c>
      <c r="E373" s="63"/>
      <c r="F373" s="65"/>
      <c r="G373" s="63"/>
      <c r="H373" s="51"/>
      <c r="I373" s="51"/>
      <c r="J373" s="51"/>
      <c r="K373" s="66">
        <f t="shared" si="43"/>
        <v>55761.51999999999</v>
      </c>
      <c r="L373" s="66">
        <f t="shared" si="42"/>
        <v>25.480000000000029</v>
      </c>
      <c r="M373" s="66">
        <f t="shared" si="40"/>
        <v>9.8000000000000007</v>
      </c>
      <c r="N373" s="66">
        <f t="shared" si="41"/>
        <v>55796.799999999996</v>
      </c>
      <c r="O373" s="51"/>
      <c r="P373" s="63"/>
      <c r="Q373" s="67"/>
      <c r="R373" s="50"/>
    </row>
    <row r="374" spans="1:18" ht="56.1" customHeight="1">
      <c r="A374" s="51">
        <f t="shared" si="39"/>
        <v>472</v>
      </c>
      <c r="B374" s="63"/>
      <c r="C374" s="51"/>
      <c r="D374" s="64" t="str">
        <f t="array" ref="D374">IF(ISERROR(VLOOKUP(C374,District2,2,FALSE)),"",VLOOKUP(C374,District2,2,FALSE))</f>
        <v/>
      </c>
      <c r="E374" s="63"/>
      <c r="F374" s="65"/>
      <c r="G374" s="63"/>
      <c r="H374" s="51"/>
      <c r="I374" s="51"/>
      <c r="J374" s="51"/>
      <c r="K374" s="66">
        <f t="shared" si="43"/>
        <v>55761.51999999999</v>
      </c>
      <c r="L374" s="66">
        <f t="shared" si="42"/>
        <v>25.480000000000029</v>
      </c>
      <c r="M374" s="66">
        <f t="shared" si="40"/>
        <v>9.8000000000000007</v>
      </c>
      <c r="N374" s="66">
        <f t="shared" si="41"/>
        <v>55796.799999999996</v>
      </c>
      <c r="O374" s="51"/>
      <c r="P374" s="63"/>
      <c r="Q374" s="67"/>
      <c r="R374" s="50"/>
    </row>
    <row r="375" spans="1:18" ht="61.5" customHeight="1">
      <c r="A375" s="51">
        <f t="shared" si="39"/>
        <v>473</v>
      </c>
      <c r="B375" s="63"/>
      <c r="C375" s="51"/>
      <c r="D375" s="64" t="str">
        <f t="array" ref="D375">IF(ISERROR(VLOOKUP(C375,District2,2,FALSE)),"",VLOOKUP(C375,District2,2,FALSE))</f>
        <v/>
      </c>
      <c r="E375" s="63"/>
      <c r="F375" s="65"/>
      <c r="G375" s="63"/>
      <c r="H375" s="51"/>
      <c r="I375" s="51"/>
      <c r="J375" s="51"/>
      <c r="K375" s="66">
        <f t="shared" si="43"/>
        <v>55761.51999999999</v>
      </c>
      <c r="L375" s="66">
        <f t="shared" si="42"/>
        <v>25.480000000000029</v>
      </c>
      <c r="M375" s="66">
        <f t="shared" si="40"/>
        <v>9.8000000000000007</v>
      </c>
      <c r="N375" s="66">
        <f t="shared" si="41"/>
        <v>55796.799999999996</v>
      </c>
      <c r="O375" s="51"/>
      <c r="P375" s="63"/>
      <c r="Q375" s="67"/>
      <c r="R375" s="50"/>
    </row>
    <row r="376" spans="1:18" ht="56.1" customHeight="1">
      <c r="A376" s="51">
        <f>A375+1</f>
        <v>474</v>
      </c>
      <c r="B376" s="63"/>
      <c r="C376" s="51"/>
      <c r="D376" s="64" t="str">
        <f t="array" ref="D376">IF(ISERROR(VLOOKUP(C376,District2,2,FALSE)),"",VLOOKUP(C376,District2,2,FALSE))</f>
        <v/>
      </c>
      <c r="E376" s="63"/>
      <c r="F376" s="65"/>
      <c r="G376" s="63"/>
      <c r="H376" s="51"/>
      <c r="I376" s="51"/>
      <c r="J376" s="51"/>
      <c r="K376" s="66">
        <f t="shared" si="43"/>
        <v>55761.51999999999</v>
      </c>
      <c r="L376" s="66">
        <f t="shared" si="42"/>
        <v>25.480000000000029</v>
      </c>
      <c r="M376" s="66">
        <f t="shared" si="40"/>
        <v>9.8000000000000007</v>
      </c>
      <c r="N376" s="66">
        <f t="shared" si="41"/>
        <v>55796.799999999996</v>
      </c>
      <c r="O376" s="51"/>
      <c r="P376" s="63"/>
      <c r="Q376" s="67"/>
      <c r="R376" s="50"/>
    </row>
    <row r="377" spans="1:18" ht="56.1" customHeight="1">
      <c r="A377" s="51">
        <f t="shared" si="39"/>
        <v>475</v>
      </c>
      <c r="B377" s="63"/>
      <c r="C377" s="51"/>
      <c r="D377" s="64" t="str">
        <f t="array" ref="D377">IF(ISERROR(VLOOKUP(C377,District2,2,FALSE)),"",VLOOKUP(C377,District2,2,FALSE))</f>
        <v/>
      </c>
      <c r="E377" s="63"/>
      <c r="F377" s="65"/>
      <c r="G377" s="63"/>
      <c r="H377" s="51"/>
      <c r="I377" s="51"/>
      <c r="J377" s="51"/>
      <c r="K377" s="66">
        <f t="shared" si="43"/>
        <v>55761.51999999999</v>
      </c>
      <c r="L377" s="66">
        <f t="shared" si="42"/>
        <v>25.480000000000029</v>
      </c>
      <c r="M377" s="66">
        <f t="shared" si="40"/>
        <v>9.8000000000000007</v>
      </c>
      <c r="N377" s="66">
        <f t="shared" si="41"/>
        <v>55796.799999999996</v>
      </c>
      <c r="O377" s="51"/>
      <c r="P377" s="63"/>
      <c r="Q377" s="67"/>
      <c r="R377" s="50"/>
    </row>
    <row r="378" spans="1:18" ht="56.1" customHeight="1">
      <c r="A378" s="51">
        <f>A377+1</f>
        <v>476</v>
      </c>
      <c r="B378" s="63"/>
      <c r="C378" s="51"/>
      <c r="D378" s="64" t="str">
        <f t="array" ref="D378">IF(ISERROR(VLOOKUP(C378,District2,2,FALSE)),"",VLOOKUP(C378,District2,2,FALSE))</f>
        <v/>
      </c>
      <c r="E378" s="63"/>
      <c r="F378" s="65"/>
      <c r="G378" s="63"/>
      <c r="H378" s="51"/>
      <c r="I378" s="51"/>
      <c r="J378" s="51"/>
      <c r="K378" s="66">
        <f t="shared" si="43"/>
        <v>55761.51999999999</v>
      </c>
      <c r="L378" s="66">
        <f t="shared" si="42"/>
        <v>25.480000000000029</v>
      </c>
      <c r="M378" s="66">
        <f t="shared" si="40"/>
        <v>9.8000000000000007</v>
      </c>
      <c r="N378" s="66">
        <f t="shared" si="41"/>
        <v>55796.799999999996</v>
      </c>
      <c r="O378" s="51"/>
      <c r="P378" s="63"/>
      <c r="Q378" s="67"/>
      <c r="R378" s="50"/>
    </row>
    <row r="379" spans="1:18" ht="56.1" customHeight="1">
      <c r="A379" s="51">
        <f t="shared" si="39"/>
        <v>477</v>
      </c>
      <c r="B379" s="63"/>
      <c r="C379" s="51"/>
      <c r="D379" s="64" t="str">
        <f t="array" ref="D379">IF(ISERROR(VLOOKUP(C379,District2,2,FALSE)),"",VLOOKUP(C379,District2,2,FALSE))</f>
        <v/>
      </c>
      <c r="E379" s="63"/>
      <c r="F379" s="65"/>
      <c r="G379" s="63"/>
      <c r="H379" s="51"/>
      <c r="I379" s="51"/>
      <c r="J379" s="51"/>
      <c r="K379" s="66">
        <f t="shared" si="43"/>
        <v>55761.51999999999</v>
      </c>
      <c r="L379" s="66">
        <f t="shared" si="42"/>
        <v>25.480000000000029</v>
      </c>
      <c r="M379" s="66">
        <f t="shared" si="40"/>
        <v>9.8000000000000007</v>
      </c>
      <c r="N379" s="66">
        <f t="shared" si="41"/>
        <v>55796.799999999996</v>
      </c>
      <c r="O379" s="51"/>
      <c r="P379" s="63"/>
      <c r="Q379" s="67"/>
      <c r="R379" s="50"/>
    </row>
    <row r="380" spans="1:18" ht="56.1" customHeight="1">
      <c r="A380" s="51">
        <f t="shared" si="39"/>
        <v>478</v>
      </c>
      <c r="B380" s="63"/>
      <c r="C380" s="51"/>
      <c r="D380" s="64" t="str">
        <f t="array" ref="D380">IF(ISERROR(VLOOKUP(C380,District2,2,FALSE)),"",VLOOKUP(C380,District2,2,FALSE))</f>
        <v/>
      </c>
      <c r="E380" s="63"/>
      <c r="F380" s="65"/>
      <c r="G380" s="63"/>
      <c r="H380" s="51"/>
      <c r="I380" s="51"/>
      <c r="J380" s="51"/>
      <c r="K380" s="66">
        <f t="shared" si="43"/>
        <v>55761.51999999999</v>
      </c>
      <c r="L380" s="66">
        <f t="shared" si="42"/>
        <v>25.480000000000029</v>
      </c>
      <c r="M380" s="66">
        <f t="shared" si="40"/>
        <v>9.8000000000000007</v>
      </c>
      <c r="N380" s="66">
        <f t="shared" si="41"/>
        <v>55796.799999999996</v>
      </c>
      <c r="O380" s="51"/>
      <c r="P380" s="63"/>
      <c r="Q380" s="67"/>
      <c r="R380" s="50"/>
    </row>
    <row r="381" spans="1:18" ht="56.1" customHeight="1">
      <c r="A381" s="51">
        <f t="shared" si="39"/>
        <v>479</v>
      </c>
      <c r="B381" s="63"/>
      <c r="C381" s="51"/>
      <c r="D381" s="64" t="str">
        <f t="array" ref="D381">IF(ISERROR(VLOOKUP(C381,District2,2,FALSE)),"",VLOOKUP(C381,District2,2,FALSE))</f>
        <v/>
      </c>
      <c r="E381" s="63"/>
      <c r="F381" s="65"/>
      <c r="G381" s="63"/>
      <c r="H381" s="51"/>
      <c r="I381" s="51"/>
      <c r="J381" s="51"/>
      <c r="K381" s="66">
        <f t="shared" si="43"/>
        <v>55761.51999999999</v>
      </c>
      <c r="L381" s="66">
        <f t="shared" si="42"/>
        <v>25.480000000000029</v>
      </c>
      <c r="M381" s="66">
        <f t="shared" si="40"/>
        <v>9.8000000000000007</v>
      </c>
      <c r="N381" s="66">
        <f t="shared" si="41"/>
        <v>55796.799999999996</v>
      </c>
      <c r="O381" s="51"/>
      <c r="P381" s="63"/>
      <c r="Q381" s="67"/>
      <c r="R381" s="50"/>
    </row>
    <row r="382" spans="1:18" ht="56.1" customHeight="1">
      <c r="A382" s="51">
        <f t="shared" si="39"/>
        <v>480</v>
      </c>
      <c r="B382" s="63"/>
      <c r="C382" s="51"/>
      <c r="D382" s="64" t="str">
        <f t="array" ref="D382">IF(ISERROR(VLOOKUP(C382,District2,2,FALSE)),"",VLOOKUP(C382,District2,2,FALSE))</f>
        <v/>
      </c>
      <c r="E382" s="63"/>
      <c r="F382" s="65"/>
      <c r="G382" s="63"/>
      <c r="H382" s="51"/>
      <c r="I382" s="51"/>
      <c r="J382" s="51"/>
      <c r="K382" s="66">
        <f t="shared" si="43"/>
        <v>55761.51999999999</v>
      </c>
      <c r="L382" s="66">
        <f t="shared" si="42"/>
        <v>25.480000000000029</v>
      </c>
      <c r="M382" s="66">
        <f t="shared" si="40"/>
        <v>9.8000000000000007</v>
      </c>
      <c r="N382" s="66">
        <f t="shared" si="41"/>
        <v>55796.799999999996</v>
      </c>
      <c r="O382" s="51"/>
      <c r="P382" s="63"/>
      <c r="Q382" s="67"/>
      <c r="R382" s="50"/>
    </row>
    <row r="383" spans="1:18" ht="56.1" customHeight="1">
      <c r="A383" s="51">
        <f t="shared" si="39"/>
        <v>481</v>
      </c>
      <c r="B383" s="63"/>
      <c r="C383" s="51"/>
      <c r="D383" s="64" t="str">
        <f t="array" ref="D383">IF(ISERROR(VLOOKUP(C383,District2,2,FALSE)),"",VLOOKUP(C383,District2,2,FALSE))</f>
        <v/>
      </c>
      <c r="E383" s="63"/>
      <c r="F383" s="65"/>
      <c r="G383" s="63"/>
      <c r="H383" s="51"/>
      <c r="I383" s="51"/>
      <c r="J383" s="51"/>
      <c r="K383" s="66">
        <f t="shared" si="43"/>
        <v>55761.51999999999</v>
      </c>
      <c r="L383" s="66">
        <f t="shared" si="42"/>
        <v>25.480000000000029</v>
      </c>
      <c r="M383" s="66">
        <f t="shared" si="40"/>
        <v>9.8000000000000007</v>
      </c>
      <c r="N383" s="66">
        <f t="shared" si="41"/>
        <v>55796.799999999996</v>
      </c>
      <c r="O383" s="51"/>
      <c r="P383" s="63"/>
      <c r="Q383" s="67"/>
      <c r="R383" s="50"/>
    </row>
    <row r="384" spans="1:18" ht="56.1" customHeight="1">
      <c r="A384" s="51">
        <f t="shared" si="39"/>
        <v>482</v>
      </c>
      <c r="B384" s="63"/>
      <c r="C384" s="51"/>
      <c r="D384" s="64" t="str">
        <f t="array" ref="D384">IF(ISERROR(VLOOKUP(C384,District2,2,FALSE)),"",VLOOKUP(C384,District2,2,FALSE))</f>
        <v/>
      </c>
      <c r="E384" s="63"/>
      <c r="F384" s="65"/>
      <c r="G384" s="63"/>
      <c r="H384" s="51"/>
      <c r="I384" s="51"/>
      <c r="J384" s="51"/>
      <c r="K384" s="66">
        <f t="shared" si="43"/>
        <v>55761.51999999999</v>
      </c>
      <c r="L384" s="66">
        <f t="shared" si="42"/>
        <v>25.480000000000029</v>
      </c>
      <c r="M384" s="66">
        <f t="shared" si="40"/>
        <v>9.8000000000000007</v>
      </c>
      <c r="N384" s="66">
        <f t="shared" si="41"/>
        <v>55796.799999999996</v>
      </c>
      <c r="O384" s="51"/>
      <c r="P384" s="63"/>
      <c r="Q384" s="67"/>
      <c r="R384" s="50"/>
    </row>
    <row r="385" spans="1:18" ht="56.1" customHeight="1">
      <c r="A385" s="51">
        <f t="shared" si="39"/>
        <v>483</v>
      </c>
      <c r="B385" s="63"/>
      <c r="C385" s="51"/>
      <c r="D385" s="64" t="str">
        <f t="array" ref="D385">IF(ISERROR(VLOOKUP(C385,District2,2,FALSE)),"",VLOOKUP(C385,District2,2,FALSE))</f>
        <v/>
      </c>
      <c r="E385" s="63"/>
      <c r="F385" s="65"/>
      <c r="G385" s="63"/>
      <c r="H385" s="51"/>
      <c r="I385" s="51"/>
      <c r="J385" s="51"/>
      <c r="K385" s="66">
        <f t="shared" si="43"/>
        <v>55761.51999999999</v>
      </c>
      <c r="L385" s="66">
        <f t="shared" si="42"/>
        <v>25.480000000000029</v>
      </c>
      <c r="M385" s="66">
        <f t="shared" si="40"/>
        <v>9.8000000000000007</v>
      </c>
      <c r="N385" s="66">
        <f t="shared" si="41"/>
        <v>55796.799999999996</v>
      </c>
      <c r="O385" s="51"/>
      <c r="P385" s="63"/>
      <c r="Q385" s="67"/>
      <c r="R385" s="50"/>
    </row>
    <row r="386" spans="1:18" ht="56.1" customHeight="1">
      <c r="A386" s="51">
        <f t="shared" si="39"/>
        <v>484</v>
      </c>
      <c r="B386" s="63"/>
      <c r="C386" s="51"/>
      <c r="D386" s="64" t="str">
        <f t="array" ref="D386">IF(ISERROR(VLOOKUP(C386,District2,2,FALSE)),"",VLOOKUP(C386,District2,2,FALSE))</f>
        <v/>
      </c>
      <c r="E386" s="63"/>
      <c r="F386" s="65"/>
      <c r="G386" s="63"/>
      <c r="H386" s="51"/>
      <c r="I386" s="51"/>
      <c r="J386" s="51"/>
      <c r="K386" s="66">
        <f t="shared" si="43"/>
        <v>55761.51999999999</v>
      </c>
      <c r="L386" s="66">
        <f t="shared" si="42"/>
        <v>25.480000000000029</v>
      </c>
      <c r="M386" s="66">
        <f t="shared" si="40"/>
        <v>9.8000000000000007</v>
      </c>
      <c r="N386" s="66">
        <f t="shared" si="41"/>
        <v>55796.799999999996</v>
      </c>
      <c r="O386" s="51"/>
      <c r="P386" s="63"/>
      <c r="Q386" s="67"/>
      <c r="R386" s="50"/>
    </row>
    <row r="387" spans="1:18" ht="56.1" customHeight="1">
      <c r="A387" s="51">
        <f t="shared" si="39"/>
        <v>485</v>
      </c>
      <c r="B387" s="63"/>
      <c r="C387" s="51"/>
      <c r="D387" s="64" t="str">
        <f t="array" ref="D387">IF(ISERROR(VLOOKUP(C387,District2,2,FALSE)),"",VLOOKUP(C387,District2,2,FALSE))</f>
        <v/>
      </c>
      <c r="E387" s="63"/>
      <c r="F387" s="65"/>
      <c r="G387" s="63"/>
      <c r="H387" s="51"/>
      <c r="I387" s="51"/>
      <c r="J387" s="51"/>
      <c r="K387" s="66">
        <f t="shared" si="43"/>
        <v>55761.51999999999</v>
      </c>
      <c r="L387" s="66">
        <f t="shared" si="42"/>
        <v>25.480000000000029</v>
      </c>
      <c r="M387" s="66">
        <f t="shared" si="40"/>
        <v>9.8000000000000007</v>
      </c>
      <c r="N387" s="66">
        <f t="shared" si="41"/>
        <v>55796.799999999996</v>
      </c>
      <c r="O387" s="51"/>
      <c r="P387" s="63"/>
      <c r="Q387" s="67"/>
      <c r="R387" s="50"/>
    </row>
    <row r="388" spans="1:18" ht="56.1" customHeight="1">
      <c r="A388" s="51">
        <f t="shared" si="39"/>
        <v>486</v>
      </c>
      <c r="B388" s="63"/>
      <c r="C388" s="51"/>
      <c r="D388" s="64" t="str">
        <f t="array" ref="D388">IF(ISERROR(VLOOKUP(C388,District2,2,FALSE)),"",VLOOKUP(C388,District2,2,FALSE))</f>
        <v/>
      </c>
      <c r="E388" s="63"/>
      <c r="F388" s="65"/>
      <c r="G388" s="63"/>
      <c r="H388" s="51"/>
      <c r="I388" s="51"/>
      <c r="J388" s="51"/>
      <c r="K388" s="66">
        <f t="shared" si="43"/>
        <v>55761.51999999999</v>
      </c>
      <c r="L388" s="66">
        <f t="shared" si="42"/>
        <v>25.480000000000029</v>
      </c>
      <c r="M388" s="66">
        <f t="shared" si="40"/>
        <v>9.8000000000000007</v>
      </c>
      <c r="N388" s="66">
        <f t="shared" si="41"/>
        <v>55796.799999999996</v>
      </c>
      <c r="O388" s="51"/>
      <c r="P388" s="63"/>
      <c r="Q388" s="67"/>
      <c r="R388" s="50"/>
    </row>
    <row r="389" spans="1:18" ht="68.25" customHeight="1">
      <c r="A389" s="51">
        <f t="shared" si="39"/>
        <v>487</v>
      </c>
      <c r="B389" s="63"/>
      <c r="C389" s="51"/>
      <c r="D389" s="64" t="str">
        <f t="array" ref="D389">IF(ISERROR(VLOOKUP(C389,District2,2,FALSE)),"",VLOOKUP(C389,District2,2,FALSE))</f>
        <v/>
      </c>
      <c r="E389" s="63"/>
      <c r="F389" s="65"/>
      <c r="G389" s="63"/>
      <c r="H389" s="51"/>
      <c r="I389" s="51"/>
      <c r="J389" s="51"/>
      <c r="K389" s="66">
        <f t="shared" si="43"/>
        <v>55761.51999999999</v>
      </c>
      <c r="L389" s="66">
        <f t="shared" si="42"/>
        <v>25.480000000000029</v>
      </c>
      <c r="M389" s="66">
        <f t="shared" si="40"/>
        <v>9.8000000000000007</v>
      </c>
      <c r="N389" s="66">
        <f t="shared" si="41"/>
        <v>55796.799999999996</v>
      </c>
      <c r="O389" s="51"/>
      <c r="P389" s="63"/>
      <c r="Q389" s="67"/>
      <c r="R389" s="50"/>
    </row>
    <row r="390" spans="1:18" ht="56.1" customHeight="1">
      <c r="A390" s="51">
        <f t="shared" ref="A390:A453" si="44">A389+1</f>
        <v>488</v>
      </c>
      <c r="B390" s="63"/>
      <c r="C390" s="51"/>
      <c r="D390" s="64" t="str">
        <f t="array" ref="D390">IF(ISERROR(VLOOKUP(C390,District2,2,FALSE)),"",VLOOKUP(C390,District2,2,FALSE))</f>
        <v/>
      </c>
      <c r="E390" s="63"/>
      <c r="F390" s="65"/>
      <c r="G390" s="63"/>
      <c r="H390" s="51"/>
      <c r="I390" s="51"/>
      <c r="J390" s="51"/>
      <c r="K390" s="66">
        <f t="shared" si="43"/>
        <v>55761.51999999999</v>
      </c>
      <c r="L390" s="66">
        <f t="shared" si="42"/>
        <v>25.480000000000029</v>
      </c>
      <c r="M390" s="66">
        <f t="shared" si="40"/>
        <v>9.8000000000000007</v>
      </c>
      <c r="N390" s="66">
        <f t="shared" si="41"/>
        <v>55796.799999999996</v>
      </c>
      <c r="O390" s="51"/>
      <c r="P390" s="63"/>
      <c r="Q390" s="67"/>
      <c r="R390" s="50"/>
    </row>
    <row r="391" spans="1:18" ht="56.1" customHeight="1">
      <c r="A391" s="51">
        <f t="shared" si="44"/>
        <v>489</v>
      </c>
      <c r="B391" s="63"/>
      <c r="C391" s="51"/>
      <c r="D391" s="64" t="str">
        <f t="array" ref="D391">IF(ISERROR(VLOOKUP(C391,District2,2,FALSE)),"",VLOOKUP(C391,District2,2,FALSE))</f>
        <v/>
      </c>
      <c r="E391" s="63"/>
      <c r="F391" s="63"/>
      <c r="G391" s="63"/>
      <c r="H391" s="51"/>
      <c r="I391" s="51"/>
      <c r="J391" s="51"/>
      <c r="K391" s="66">
        <f t="shared" si="43"/>
        <v>55761.51999999999</v>
      </c>
      <c r="L391" s="66">
        <f t="shared" si="42"/>
        <v>25.480000000000029</v>
      </c>
      <c r="M391" s="66">
        <f t="shared" si="40"/>
        <v>9.8000000000000007</v>
      </c>
      <c r="N391" s="66">
        <f t="shared" si="41"/>
        <v>55796.799999999996</v>
      </c>
      <c r="O391" s="51"/>
      <c r="P391" s="63"/>
      <c r="Q391" s="67"/>
      <c r="R391" s="50"/>
    </row>
    <row r="392" spans="1:18" ht="56.1" customHeight="1">
      <c r="A392" s="51">
        <f t="shared" si="44"/>
        <v>490</v>
      </c>
      <c r="B392" s="63"/>
      <c r="C392" s="51"/>
      <c r="D392" s="64" t="str">
        <f t="array" ref="D392">IF(ISERROR(VLOOKUP(C392,District2,2,FALSE)),"",VLOOKUP(C392,District2,2,FALSE))</f>
        <v/>
      </c>
      <c r="E392" s="63"/>
      <c r="F392" s="65"/>
      <c r="G392" s="63"/>
      <c r="H392" s="51"/>
      <c r="I392" s="51"/>
      <c r="J392" s="51"/>
      <c r="K392" s="66">
        <f t="shared" si="43"/>
        <v>55761.51999999999</v>
      </c>
      <c r="L392" s="66">
        <f t="shared" si="42"/>
        <v>25.480000000000029</v>
      </c>
      <c r="M392" s="66">
        <f t="shared" si="40"/>
        <v>9.8000000000000007</v>
      </c>
      <c r="N392" s="66">
        <f t="shared" si="41"/>
        <v>55796.799999999996</v>
      </c>
      <c r="O392" s="51"/>
      <c r="P392" s="63"/>
      <c r="Q392" s="67"/>
      <c r="R392" s="50"/>
    </row>
    <row r="393" spans="1:18" ht="56.1" customHeight="1">
      <c r="A393" s="51">
        <f t="shared" si="44"/>
        <v>491</v>
      </c>
      <c r="B393" s="63"/>
      <c r="C393" s="51"/>
      <c r="D393" s="64" t="str">
        <f t="array" ref="D393">IF(ISERROR(VLOOKUP(C393,District2,2,FALSE)),"",VLOOKUP(C393,District2,2,FALSE))</f>
        <v/>
      </c>
      <c r="E393" s="63"/>
      <c r="F393" s="65"/>
      <c r="G393" s="63"/>
      <c r="H393" s="51"/>
      <c r="I393" s="51"/>
      <c r="J393" s="51"/>
      <c r="K393" s="66">
        <f t="shared" si="43"/>
        <v>55761.51999999999</v>
      </c>
      <c r="L393" s="66">
        <f t="shared" si="42"/>
        <v>25.480000000000029</v>
      </c>
      <c r="M393" s="66">
        <f t="shared" si="40"/>
        <v>9.8000000000000007</v>
      </c>
      <c r="N393" s="66">
        <f t="shared" si="41"/>
        <v>55796.799999999996</v>
      </c>
      <c r="O393" s="51"/>
      <c r="P393" s="63"/>
      <c r="Q393" s="67"/>
      <c r="R393" s="50"/>
    </row>
    <row r="394" spans="1:18" ht="56.1" customHeight="1">
      <c r="A394" s="51">
        <f t="shared" si="44"/>
        <v>492</v>
      </c>
      <c r="B394" s="63"/>
      <c r="C394" s="51"/>
      <c r="D394" s="64" t="str">
        <f t="array" ref="D394">IF(ISERROR(VLOOKUP(C394,District2,2,FALSE)),"",VLOOKUP(C394,District2,2,FALSE))</f>
        <v/>
      </c>
      <c r="E394" s="63"/>
      <c r="F394" s="65"/>
      <c r="G394" s="63"/>
      <c r="H394" s="51"/>
      <c r="I394" s="51"/>
      <c r="J394" s="51"/>
      <c r="K394" s="66">
        <f t="shared" si="43"/>
        <v>55761.51999999999</v>
      </c>
      <c r="L394" s="66">
        <f t="shared" si="42"/>
        <v>25.480000000000029</v>
      </c>
      <c r="M394" s="66">
        <f t="shared" si="40"/>
        <v>9.8000000000000007</v>
      </c>
      <c r="N394" s="66">
        <f t="shared" si="41"/>
        <v>55796.799999999996</v>
      </c>
      <c r="O394" s="51"/>
      <c r="P394" s="63"/>
      <c r="Q394" s="67"/>
      <c r="R394" s="50"/>
    </row>
    <row r="395" spans="1:18" ht="56.1" customHeight="1">
      <c r="A395" s="51">
        <f t="shared" si="44"/>
        <v>493</v>
      </c>
      <c r="B395" s="63"/>
      <c r="C395" s="51"/>
      <c r="D395" s="64" t="str">
        <f t="array" ref="D395">IF(ISERROR(VLOOKUP(C395,District2,2,FALSE)),"",VLOOKUP(C395,District2,2,FALSE))</f>
        <v/>
      </c>
      <c r="E395" s="63"/>
      <c r="F395" s="65"/>
      <c r="G395" s="63"/>
      <c r="H395" s="51"/>
      <c r="I395" s="51"/>
      <c r="J395" s="51"/>
      <c r="K395" s="66">
        <f t="shared" si="43"/>
        <v>55761.51999999999</v>
      </c>
      <c r="L395" s="66">
        <f t="shared" si="42"/>
        <v>25.480000000000029</v>
      </c>
      <c r="M395" s="66">
        <f t="shared" si="40"/>
        <v>9.8000000000000007</v>
      </c>
      <c r="N395" s="66">
        <f t="shared" si="41"/>
        <v>55796.799999999996</v>
      </c>
      <c r="O395" s="51"/>
      <c r="P395" s="63"/>
      <c r="Q395" s="67"/>
      <c r="R395" s="50"/>
    </row>
    <row r="396" spans="1:18" ht="69" customHeight="1">
      <c r="A396" s="51">
        <f t="shared" si="44"/>
        <v>494</v>
      </c>
      <c r="B396" s="63"/>
      <c r="C396" s="51"/>
      <c r="D396" s="64" t="str">
        <f t="array" ref="D396">IF(ISERROR(VLOOKUP(C396,District2,2,FALSE)),"",VLOOKUP(C396,District2,2,FALSE))</f>
        <v/>
      </c>
      <c r="E396" s="63"/>
      <c r="F396" s="65"/>
      <c r="G396" s="63"/>
      <c r="H396" s="51"/>
      <c r="I396" s="51"/>
      <c r="J396" s="51"/>
      <c r="K396" s="66">
        <f t="shared" si="43"/>
        <v>55761.51999999999</v>
      </c>
      <c r="L396" s="66">
        <f t="shared" si="42"/>
        <v>25.480000000000029</v>
      </c>
      <c r="M396" s="66">
        <f t="shared" si="40"/>
        <v>9.8000000000000007</v>
      </c>
      <c r="N396" s="66">
        <f t="shared" si="41"/>
        <v>55796.799999999996</v>
      </c>
      <c r="O396" s="51"/>
      <c r="P396" s="63"/>
      <c r="Q396" s="67"/>
      <c r="R396" s="50"/>
    </row>
    <row r="397" spans="1:18" ht="56.1" customHeight="1">
      <c r="A397" s="51">
        <f t="shared" si="44"/>
        <v>495</v>
      </c>
      <c r="B397" s="63"/>
      <c r="C397" s="51"/>
      <c r="D397" s="64" t="str">
        <f t="array" ref="D397">IF(ISERROR(VLOOKUP(C397,District2,2,FALSE)),"",VLOOKUP(C397,District2,2,FALSE))</f>
        <v/>
      </c>
      <c r="E397" s="63"/>
      <c r="F397" s="65"/>
      <c r="G397" s="63"/>
      <c r="H397" s="51"/>
      <c r="I397" s="51"/>
      <c r="J397" s="51"/>
      <c r="K397" s="66">
        <f t="shared" si="43"/>
        <v>55761.51999999999</v>
      </c>
      <c r="L397" s="66">
        <f t="shared" si="42"/>
        <v>25.480000000000029</v>
      </c>
      <c r="M397" s="66">
        <f t="shared" si="40"/>
        <v>9.8000000000000007</v>
      </c>
      <c r="N397" s="66">
        <f t="shared" si="41"/>
        <v>55796.799999999996</v>
      </c>
      <c r="O397" s="51"/>
      <c r="P397" s="63"/>
      <c r="Q397" s="67"/>
      <c r="R397" s="50"/>
    </row>
    <row r="398" spans="1:18" ht="56.1" customHeight="1">
      <c r="A398" s="51">
        <f t="shared" si="44"/>
        <v>496</v>
      </c>
      <c r="B398" s="63"/>
      <c r="C398" s="51"/>
      <c r="D398" s="64" t="str">
        <f t="array" ref="D398">IF(ISERROR(VLOOKUP(C398,District2,2,FALSE)),"",VLOOKUP(C398,District2,2,FALSE))</f>
        <v/>
      </c>
      <c r="E398" s="63"/>
      <c r="F398" s="65"/>
      <c r="G398" s="63"/>
      <c r="H398" s="51"/>
      <c r="I398" s="51"/>
      <c r="J398" s="51"/>
      <c r="K398" s="66">
        <f t="shared" si="43"/>
        <v>55761.51999999999</v>
      </c>
      <c r="L398" s="66">
        <f t="shared" si="42"/>
        <v>25.480000000000029</v>
      </c>
      <c r="M398" s="66">
        <f t="shared" si="40"/>
        <v>9.8000000000000007</v>
      </c>
      <c r="N398" s="66">
        <f t="shared" si="41"/>
        <v>55796.799999999996</v>
      </c>
      <c r="O398" s="51"/>
      <c r="P398" s="63"/>
      <c r="Q398" s="67"/>
      <c r="R398" s="50"/>
    </row>
    <row r="399" spans="1:18" ht="56.1" customHeight="1">
      <c r="A399" s="51">
        <f t="shared" si="44"/>
        <v>497</v>
      </c>
      <c r="B399" s="63"/>
      <c r="C399" s="51"/>
      <c r="D399" s="64" t="str">
        <f t="array" ref="D399">IF(ISERROR(VLOOKUP(C399,District2,2,FALSE)),"",VLOOKUP(C399,District2,2,FALSE))</f>
        <v/>
      </c>
      <c r="E399" s="63"/>
      <c r="F399" s="65"/>
      <c r="G399" s="63"/>
      <c r="H399" s="51"/>
      <c r="I399" s="51"/>
      <c r="J399" s="51"/>
      <c r="K399" s="66">
        <f t="shared" si="43"/>
        <v>55761.51999999999</v>
      </c>
      <c r="L399" s="66">
        <f t="shared" si="42"/>
        <v>25.480000000000029</v>
      </c>
      <c r="M399" s="66">
        <f t="shared" ref="M399:M462" si="45">SUM(J399)+M398</f>
        <v>9.8000000000000007</v>
      </c>
      <c r="N399" s="66">
        <f t="shared" ref="N399:N462" si="46">SUM(K399+L399+M399)</f>
        <v>55796.799999999996</v>
      </c>
      <c r="O399" s="51"/>
      <c r="P399" s="63"/>
      <c r="Q399" s="67"/>
      <c r="R399" s="50"/>
    </row>
    <row r="400" spans="1:18" ht="65.25" customHeight="1">
      <c r="A400" s="51">
        <f t="shared" si="44"/>
        <v>498</v>
      </c>
      <c r="B400" s="63"/>
      <c r="C400" s="51"/>
      <c r="D400" s="64" t="str">
        <f t="array" ref="D400">IF(ISERROR(VLOOKUP(C400,District2,2,FALSE)),"",VLOOKUP(C400,District2,2,FALSE))</f>
        <v/>
      </c>
      <c r="E400" s="63"/>
      <c r="F400" s="65"/>
      <c r="G400" s="63"/>
      <c r="H400" s="51"/>
      <c r="I400" s="51"/>
      <c r="J400" s="51"/>
      <c r="K400" s="66">
        <f t="shared" si="43"/>
        <v>55761.51999999999</v>
      </c>
      <c r="L400" s="66">
        <f t="shared" si="42"/>
        <v>25.480000000000029</v>
      </c>
      <c r="M400" s="66">
        <f t="shared" si="45"/>
        <v>9.8000000000000007</v>
      </c>
      <c r="N400" s="66">
        <f t="shared" si="46"/>
        <v>55796.799999999996</v>
      </c>
      <c r="O400" s="51"/>
      <c r="P400" s="63"/>
      <c r="Q400" s="67"/>
      <c r="R400" s="50"/>
    </row>
    <row r="401" spans="1:18" ht="56.1" customHeight="1">
      <c r="A401" s="51">
        <f t="shared" si="44"/>
        <v>499</v>
      </c>
      <c r="B401" s="63"/>
      <c r="C401" s="51"/>
      <c r="D401" s="64" t="str">
        <f t="array" ref="D401">IF(ISERROR(VLOOKUP(C401,District2,2,FALSE)),"",VLOOKUP(C401,District2,2,FALSE))</f>
        <v/>
      </c>
      <c r="E401" s="63"/>
      <c r="F401" s="65"/>
      <c r="G401" s="63"/>
      <c r="H401" s="51"/>
      <c r="I401" s="51"/>
      <c r="J401" s="51"/>
      <c r="K401" s="66">
        <f t="shared" si="43"/>
        <v>55761.51999999999</v>
      </c>
      <c r="L401" s="66">
        <f t="shared" si="42"/>
        <v>25.480000000000029</v>
      </c>
      <c r="M401" s="66">
        <f t="shared" si="45"/>
        <v>9.8000000000000007</v>
      </c>
      <c r="N401" s="66">
        <f t="shared" si="46"/>
        <v>55796.799999999996</v>
      </c>
      <c r="O401" s="51"/>
      <c r="P401" s="63"/>
      <c r="Q401" s="67"/>
      <c r="R401" s="50"/>
    </row>
    <row r="402" spans="1:18" ht="56.1" customHeight="1">
      <c r="A402" s="51">
        <f t="shared" si="44"/>
        <v>500</v>
      </c>
      <c r="B402" s="63"/>
      <c r="C402" s="51"/>
      <c r="D402" s="64" t="str">
        <f t="array" ref="D402">IF(ISERROR(VLOOKUP(C402,District2,2,FALSE)),"",VLOOKUP(C402,District2,2,FALSE))</f>
        <v/>
      </c>
      <c r="E402" s="63"/>
      <c r="F402" s="65"/>
      <c r="G402" s="63"/>
      <c r="H402" s="51"/>
      <c r="I402" s="51"/>
      <c r="J402" s="51"/>
      <c r="K402" s="66">
        <f t="shared" si="43"/>
        <v>55761.51999999999</v>
      </c>
      <c r="L402" s="66">
        <f t="shared" si="42"/>
        <v>25.480000000000029</v>
      </c>
      <c r="M402" s="66">
        <f t="shared" si="45"/>
        <v>9.8000000000000007</v>
      </c>
      <c r="N402" s="66">
        <f t="shared" si="46"/>
        <v>55796.799999999996</v>
      </c>
      <c r="O402" s="51"/>
      <c r="P402" s="63"/>
      <c r="Q402" s="67"/>
      <c r="R402" s="50"/>
    </row>
    <row r="403" spans="1:18" ht="56.1" customHeight="1">
      <c r="A403" s="51">
        <f t="shared" si="44"/>
        <v>501</v>
      </c>
      <c r="B403" s="63"/>
      <c r="C403" s="51"/>
      <c r="D403" s="64" t="str">
        <f t="array" ref="D403">IF(ISERROR(VLOOKUP(C403,District2,2,FALSE)),"",VLOOKUP(C403,District2,2,FALSE))</f>
        <v/>
      </c>
      <c r="E403" s="63"/>
      <c r="F403" s="65"/>
      <c r="G403" s="63"/>
      <c r="H403" s="51"/>
      <c r="I403" s="51"/>
      <c r="J403" s="51"/>
      <c r="K403" s="66">
        <f t="shared" si="43"/>
        <v>55761.51999999999</v>
      </c>
      <c r="L403" s="66">
        <f t="shared" si="42"/>
        <v>25.480000000000029</v>
      </c>
      <c r="M403" s="66">
        <f t="shared" si="45"/>
        <v>9.8000000000000007</v>
      </c>
      <c r="N403" s="66">
        <f t="shared" si="46"/>
        <v>55796.799999999996</v>
      </c>
      <c r="O403" s="51"/>
      <c r="P403" s="63"/>
      <c r="Q403" s="67"/>
      <c r="R403" s="50"/>
    </row>
    <row r="404" spans="1:18" ht="56.1" customHeight="1">
      <c r="A404" s="51">
        <f t="shared" si="44"/>
        <v>502</v>
      </c>
      <c r="B404" s="63"/>
      <c r="C404" s="51"/>
      <c r="D404" s="64" t="str">
        <f t="array" ref="D404">IF(ISERROR(VLOOKUP(C404,District2,2,FALSE)),"",VLOOKUP(C404,District2,2,FALSE))</f>
        <v/>
      </c>
      <c r="E404" s="63"/>
      <c r="F404" s="65"/>
      <c r="G404" s="63"/>
      <c r="H404" s="51"/>
      <c r="I404" s="51"/>
      <c r="J404" s="51"/>
      <c r="K404" s="66">
        <f t="shared" si="43"/>
        <v>55761.51999999999</v>
      </c>
      <c r="L404" s="66">
        <f t="shared" si="42"/>
        <v>25.480000000000029</v>
      </c>
      <c r="M404" s="66">
        <f t="shared" si="45"/>
        <v>9.8000000000000007</v>
      </c>
      <c r="N404" s="66">
        <f t="shared" si="46"/>
        <v>55796.799999999996</v>
      </c>
      <c r="O404" s="51"/>
      <c r="P404" s="63"/>
      <c r="Q404" s="67"/>
      <c r="R404" s="50"/>
    </row>
    <row r="405" spans="1:18" ht="56.1" customHeight="1">
      <c r="A405" s="51">
        <f t="shared" si="44"/>
        <v>503</v>
      </c>
      <c r="B405" s="63"/>
      <c r="C405" s="51"/>
      <c r="D405" s="64" t="str">
        <f t="array" ref="D405">IF(ISERROR(VLOOKUP(C405,District2,2,FALSE)),"",VLOOKUP(C405,District2,2,FALSE))</f>
        <v/>
      </c>
      <c r="E405" s="63"/>
      <c r="F405" s="65"/>
      <c r="G405" s="63"/>
      <c r="H405" s="51"/>
      <c r="I405" s="51"/>
      <c r="J405" s="51"/>
      <c r="K405" s="66">
        <f t="shared" si="43"/>
        <v>55761.51999999999</v>
      </c>
      <c r="L405" s="66">
        <f t="shared" si="42"/>
        <v>25.480000000000029</v>
      </c>
      <c r="M405" s="66">
        <f t="shared" si="45"/>
        <v>9.8000000000000007</v>
      </c>
      <c r="N405" s="66">
        <f t="shared" si="46"/>
        <v>55796.799999999996</v>
      </c>
      <c r="O405" s="51"/>
      <c r="P405" s="63"/>
      <c r="Q405" s="67"/>
      <c r="R405" s="50"/>
    </row>
    <row r="406" spans="1:18" ht="56.1" customHeight="1">
      <c r="A406" s="51">
        <f t="shared" si="44"/>
        <v>504</v>
      </c>
      <c r="B406" s="63"/>
      <c r="C406" s="51"/>
      <c r="D406" s="64" t="str">
        <f t="array" ref="D406">IF(ISERROR(VLOOKUP(C406,District2,2,FALSE)),"",VLOOKUP(C406,District2,2,FALSE))</f>
        <v/>
      </c>
      <c r="E406" s="63"/>
      <c r="F406" s="65"/>
      <c r="G406" s="63"/>
      <c r="H406" s="51"/>
      <c r="I406" s="51"/>
      <c r="J406" s="51"/>
      <c r="K406" s="66">
        <f t="shared" si="43"/>
        <v>55761.51999999999</v>
      </c>
      <c r="L406" s="66">
        <f t="shared" si="42"/>
        <v>25.480000000000029</v>
      </c>
      <c r="M406" s="66">
        <f t="shared" si="45"/>
        <v>9.8000000000000007</v>
      </c>
      <c r="N406" s="66">
        <f t="shared" si="46"/>
        <v>55796.799999999996</v>
      </c>
      <c r="O406" s="51"/>
      <c r="P406" s="63"/>
      <c r="Q406" s="67"/>
      <c r="R406" s="50"/>
    </row>
    <row r="407" spans="1:18" ht="56.1" customHeight="1">
      <c r="A407" s="51">
        <f t="shared" si="44"/>
        <v>505</v>
      </c>
      <c r="B407" s="63"/>
      <c r="C407" s="51"/>
      <c r="D407" s="64" t="str">
        <f t="array" ref="D407">IF(ISERROR(VLOOKUP(C407,District2,2,FALSE)),"",VLOOKUP(C407,District2,2,FALSE))</f>
        <v/>
      </c>
      <c r="E407" s="63"/>
      <c r="F407" s="65"/>
      <c r="G407" s="63"/>
      <c r="H407" s="51"/>
      <c r="I407" s="51"/>
      <c r="J407" s="51"/>
      <c r="K407" s="66">
        <f t="shared" si="43"/>
        <v>55761.51999999999</v>
      </c>
      <c r="L407" s="66">
        <f t="shared" si="42"/>
        <v>25.480000000000029</v>
      </c>
      <c r="M407" s="66">
        <f t="shared" si="45"/>
        <v>9.8000000000000007</v>
      </c>
      <c r="N407" s="66">
        <f t="shared" si="46"/>
        <v>55796.799999999996</v>
      </c>
      <c r="O407" s="51"/>
      <c r="P407" s="63"/>
      <c r="Q407" s="67"/>
      <c r="R407" s="50"/>
    </row>
    <row r="408" spans="1:18" ht="56.1" customHeight="1">
      <c r="A408" s="51">
        <f t="shared" si="44"/>
        <v>506</v>
      </c>
      <c r="B408" s="63"/>
      <c r="C408" s="51"/>
      <c r="D408" s="64" t="str">
        <f t="array" ref="D408">IF(ISERROR(VLOOKUP(C408,District2,2,FALSE)),"",VLOOKUP(C408,District2,2,FALSE))</f>
        <v/>
      </c>
      <c r="E408" s="63"/>
      <c r="F408" s="65"/>
      <c r="G408" s="63"/>
      <c r="H408" s="51"/>
      <c r="I408" s="51"/>
      <c r="J408" s="51"/>
      <c r="K408" s="66">
        <f t="shared" si="43"/>
        <v>55761.51999999999</v>
      </c>
      <c r="L408" s="66">
        <f t="shared" si="42"/>
        <v>25.480000000000029</v>
      </c>
      <c r="M408" s="66">
        <f t="shared" si="45"/>
        <v>9.8000000000000007</v>
      </c>
      <c r="N408" s="66">
        <f t="shared" si="46"/>
        <v>55796.799999999996</v>
      </c>
      <c r="O408" s="51"/>
      <c r="P408" s="63"/>
      <c r="Q408" s="67"/>
      <c r="R408" s="50"/>
    </row>
    <row r="409" spans="1:18" ht="56.1" customHeight="1">
      <c r="A409" s="51">
        <f t="shared" si="44"/>
        <v>507</v>
      </c>
      <c r="B409" s="63"/>
      <c r="C409" s="51"/>
      <c r="D409" s="64" t="str">
        <f t="array" ref="D409">IF(ISERROR(VLOOKUP(C409,District2,2,FALSE)),"",VLOOKUP(C409,District2,2,FALSE))</f>
        <v/>
      </c>
      <c r="E409" s="63"/>
      <c r="F409" s="65"/>
      <c r="G409" s="63"/>
      <c r="H409" s="51"/>
      <c r="I409" s="51"/>
      <c r="J409" s="51"/>
      <c r="K409" s="66">
        <f t="shared" si="43"/>
        <v>55761.51999999999</v>
      </c>
      <c r="L409" s="66">
        <f t="shared" si="42"/>
        <v>25.480000000000029</v>
      </c>
      <c r="M409" s="66">
        <f t="shared" si="45"/>
        <v>9.8000000000000007</v>
      </c>
      <c r="N409" s="66">
        <f t="shared" si="46"/>
        <v>55796.799999999996</v>
      </c>
      <c r="O409" s="51"/>
      <c r="P409" s="63"/>
      <c r="Q409" s="67"/>
      <c r="R409" s="50"/>
    </row>
    <row r="410" spans="1:18" ht="56.1" customHeight="1">
      <c r="A410" s="51">
        <f t="shared" si="44"/>
        <v>508</v>
      </c>
      <c r="B410" s="63"/>
      <c r="C410" s="51"/>
      <c r="D410" s="64" t="str">
        <f t="array" ref="D410">IF(ISERROR(VLOOKUP(C410,District2,2,FALSE)),"",VLOOKUP(C410,District2,2,FALSE))</f>
        <v/>
      </c>
      <c r="E410" s="63"/>
      <c r="F410" s="65"/>
      <c r="G410" s="63"/>
      <c r="H410" s="51"/>
      <c r="I410" s="51"/>
      <c r="J410" s="51"/>
      <c r="K410" s="66">
        <f t="shared" si="43"/>
        <v>55761.51999999999</v>
      </c>
      <c r="L410" s="66">
        <f t="shared" si="42"/>
        <v>25.480000000000029</v>
      </c>
      <c r="M410" s="66">
        <f t="shared" si="45"/>
        <v>9.8000000000000007</v>
      </c>
      <c r="N410" s="66">
        <f t="shared" si="46"/>
        <v>55796.799999999996</v>
      </c>
      <c r="O410" s="51"/>
      <c r="P410" s="63"/>
      <c r="Q410" s="67"/>
      <c r="R410" s="50"/>
    </row>
    <row r="411" spans="1:18" ht="56.1" customHeight="1">
      <c r="A411" s="51">
        <f t="shared" si="44"/>
        <v>509</v>
      </c>
      <c r="B411" s="63"/>
      <c r="C411" s="51"/>
      <c r="D411" s="64" t="str">
        <f t="array" ref="D411">IF(ISERROR(VLOOKUP(C411,District2,2,FALSE)),"",VLOOKUP(C411,District2,2,FALSE))</f>
        <v/>
      </c>
      <c r="E411" s="63"/>
      <c r="F411" s="65"/>
      <c r="G411" s="63"/>
      <c r="H411" s="51"/>
      <c r="I411" s="51"/>
      <c r="J411" s="51"/>
      <c r="K411" s="66">
        <f t="shared" si="43"/>
        <v>55761.51999999999</v>
      </c>
      <c r="L411" s="66">
        <f t="shared" si="42"/>
        <v>25.480000000000029</v>
      </c>
      <c r="M411" s="66">
        <f t="shared" si="45"/>
        <v>9.8000000000000007</v>
      </c>
      <c r="N411" s="66">
        <f t="shared" si="46"/>
        <v>55796.799999999996</v>
      </c>
      <c r="O411" s="51"/>
      <c r="P411" s="63"/>
      <c r="Q411" s="67"/>
      <c r="R411" s="50"/>
    </row>
    <row r="412" spans="1:18" ht="56.1" customHeight="1">
      <c r="A412" s="51">
        <f t="shared" si="44"/>
        <v>510</v>
      </c>
      <c r="B412" s="63"/>
      <c r="C412" s="51"/>
      <c r="D412" s="64" t="str">
        <f t="array" ref="D412">IF(ISERROR(VLOOKUP(C412,District2,2,FALSE)),"",VLOOKUP(C412,District2,2,FALSE))</f>
        <v/>
      </c>
      <c r="E412" s="63"/>
      <c r="F412" s="65"/>
      <c r="G412" s="63"/>
      <c r="H412" s="51"/>
      <c r="I412" s="51"/>
      <c r="J412" s="51"/>
      <c r="K412" s="66">
        <f t="shared" si="43"/>
        <v>55761.51999999999</v>
      </c>
      <c r="L412" s="66">
        <f t="shared" si="42"/>
        <v>25.480000000000029</v>
      </c>
      <c r="M412" s="66">
        <f t="shared" si="45"/>
        <v>9.8000000000000007</v>
      </c>
      <c r="N412" s="66">
        <f t="shared" si="46"/>
        <v>55796.799999999996</v>
      </c>
      <c r="O412" s="51"/>
      <c r="P412" s="63"/>
      <c r="Q412" s="67"/>
      <c r="R412" s="50"/>
    </row>
    <row r="413" spans="1:18" ht="55.5" customHeight="1">
      <c r="A413" s="51">
        <f t="shared" si="44"/>
        <v>511</v>
      </c>
      <c r="B413" s="63"/>
      <c r="C413" s="51"/>
      <c r="D413" s="64" t="str">
        <f t="array" ref="D413">IF(ISERROR(VLOOKUP(C413,District2,2,FALSE)),"",VLOOKUP(C413,District2,2,FALSE))</f>
        <v/>
      </c>
      <c r="E413" s="63"/>
      <c r="F413" s="65"/>
      <c r="G413" s="63"/>
      <c r="H413" s="51"/>
      <c r="I413" s="51"/>
      <c r="J413" s="51"/>
      <c r="K413" s="66">
        <f t="shared" si="43"/>
        <v>55761.51999999999</v>
      </c>
      <c r="L413" s="66">
        <f t="shared" si="42"/>
        <v>25.480000000000029</v>
      </c>
      <c r="M413" s="66">
        <f t="shared" si="45"/>
        <v>9.8000000000000007</v>
      </c>
      <c r="N413" s="66">
        <f t="shared" si="46"/>
        <v>55796.799999999996</v>
      </c>
      <c r="O413" s="51"/>
      <c r="P413" s="63"/>
      <c r="Q413" s="67"/>
      <c r="R413" s="50"/>
    </row>
    <row r="414" spans="1:18" ht="56.1" customHeight="1">
      <c r="A414" s="51">
        <f t="shared" si="44"/>
        <v>512</v>
      </c>
      <c r="B414" s="63"/>
      <c r="C414" s="51"/>
      <c r="D414" s="64" t="str">
        <f t="array" ref="D414">IF(ISERROR(VLOOKUP(C414,District2,2,FALSE)),"",VLOOKUP(C414,District2,2,FALSE))</f>
        <v/>
      </c>
      <c r="E414" s="63"/>
      <c r="F414" s="65"/>
      <c r="G414" s="63"/>
      <c r="H414" s="51"/>
      <c r="I414" s="51"/>
      <c r="J414" s="51"/>
      <c r="K414" s="66">
        <f t="shared" si="43"/>
        <v>55761.51999999999</v>
      </c>
      <c r="L414" s="66">
        <f t="shared" si="42"/>
        <v>25.480000000000029</v>
      </c>
      <c r="M414" s="66">
        <f t="shared" si="45"/>
        <v>9.8000000000000007</v>
      </c>
      <c r="N414" s="66">
        <f t="shared" si="46"/>
        <v>55796.799999999996</v>
      </c>
      <c r="O414" s="51"/>
      <c r="P414" s="63"/>
      <c r="Q414" s="67"/>
      <c r="R414" s="50"/>
    </row>
    <row r="415" spans="1:18" ht="56.1" customHeight="1">
      <c r="A415" s="51">
        <f t="shared" si="44"/>
        <v>513</v>
      </c>
      <c r="B415" s="63"/>
      <c r="C415" s="51"/>
      <c r="D415" s="64" t="str">
        <f t="array" ref="D415">IF(ISERROR(VLOOKUP(C415,District2,2,FALSE)),"",VLOOKUP(C415,District2,2,FALSE))</f>
        <v/>
      </c>
      <c r="E415" s="63"/>
      <c r="F415" s="65"/>
      <c r="G415" s="63"/>
      <c r="H415" s="51"/>
      <c r="I415" s="51"/>
      <c r="J415" s="51"/>
      <c r="K415" s="66">
        <f t="shared" si="43"/>
        <v>55761.51999999999</v>
      </c>
      <c r="L415" s="66">
        <f t="shared" si="42"/>
        <v>25.480000000000029</v>
      </c>
      <c r="M415" s="66">
        <f t="shared" si="45"/>
        <v>9.8000000000000007</v>
      </c>
      <c r="N415" s="66">
        <f t="shared" si="46"/>
        <v>55796.799999999996</v>
      </c>
      <c r="O415" s="51"/>
      <c r="P415" s="63"/>
      <c r="Q415" s="67"/>
      <c r="R415" s="50"/>
    </row>
    <row r="416" spans="1:18" ht="56.1" customHeight="1">
      <c r="A416" s="51">
        <f t="shared" si="44"/>
        <v>514</v>
      </c>
      <c r="B416" s="63"/>
      <c r="C416" s="51"/>
      <c r="D416" s="64" t="str">
        <f t="array" ref="D416">IF(ISERROR(VLOOKUP(C416,District2,2,FALSE)),"",VLOOKUP(C416,District2,2,FALSE))</f>
        <v/>
      </c>
      <c r="E416" s="63"/>
      <c r="F416" s="65"/>
      <c r="G416" s="63"/>
      <c r="H416" s="51"/>
      <c r="I416" s="51"/>
      <c r="J416" s="51"/>
      <c r="K416" s="66">
        <f t="shared" si="43"/>
        <v>55761.51999999999</v>
      </c>
      <c r="L416" s="66">
        <f t="shared" si="42"/>
        <v>25.480000000000029</v>
      </c>
      <c r="M416" s="66">
        <f t="shared" si="45"/>
        <v>9.8000000000000007</v>
      </c>
      <c r="N416" s="66">
        <f t="shared" si="46"/>
        <v>55796.799999999996</v>
      </c>
      <c r="O416" s="51"/>
      <c r="P416" s="63"/>
      <c r="Q416" s="67"/>
      <c r="R416" s="50"/>
    </row>
    <row r="417" spans="1:18" ht="56.1" customHeight="1">
      <c r="A417" s="51">
        <f t="shared" si="44"/>
        <v>515</v>
      </c>
      <c r="B417" s="63"/>
      <c r="C417" s="51"/>
      <c r="D417" s="64" t="str">
        <f t="array" ref="D417">IF(ISERROR(VLOOKUP(C417,District2,2,FALSE)),"",VLOOKUP(C417,District2,2,FALSE))</f>
        <v/>
      </c>
      <c r="E417" s="63"/>
      <c r="F417" s="65"/>
      <c r="G417" s="63"/>
      <c r="H417" s="51"/>
      <c r="I417" s="51"/>
      <c r="J417" s="51"/>
      <c r="K417" s="66">
        <f t="shared" si="43"/>
        <v>55761.51999999999</v>
      </c>
      <c r="L417" s="66">
        <f t="shared" si="42"/>
        <v>25.480000000000029</v>
      </c>
      <c r="M417" s="66">
        <f t="shared" si="45"/>
        <v>9.8000000000000007</v>
      </c>
      <c r="N417" s="66">
        <f t="shared" si="46"/>
        <v>55796.799999999996</v>
      </c>
      <c r="O417" s="51"/>
      <c r="P417" s="63"/>
      <c r="Q417" s="67"/>
      <c r="R417" s="50"/>
    </row>
    <row r="418" spans="1:18" ht="56.1" customHeight="1">
      <c r="A418" s="51">
        <f t="shared" si="44"/>
        <v>516</v>
      </c>
      <c r="B418" s="63"/>
      <c r="C418" s="51"/>
      <c r="D418" s="64" t="str">
        <f t="array" ref="D418">IF(ISERROR(VLOOKUP(C418,District2,2,FALSE)),"",VLOOKUP(C418,District2,2,FALSE))</f>
        <v/>
      </c>
      <c r="E418" s="63"/>
      <c r="F418" s="65"/>
      <c r="G418" s="63"/>
      <c r="H418" s="51"/>
      <c r="I418" s="51"/>
      <c r="J418" s="51"/>
      <c r="K418" s="66">
        <f t="shared" si="43"/>
        <v>55761.51999999999</v>
      </c>
      <c r="L418" s="66">
        <f t="shared" si="42"/>
        <v>25.480000000000029</v>
      </c>
      <c r="M418" s="66">
        <f t="shared" si="45"/>
        <v>9.8000000000000007</v>
      </c>
      <c r="N418" s="66">
        <f t="shared" si="46"/>
        <v>55796.799999999996</v>
      </c>
      <c r="O418" s="51"/>
      <c r="P418" s="63"/>
      <c r="Q418" s="67"/>
      <c r="R418" s="50"/>
    </row>
    <row r="419" spans="1:18" ht="56.1" customHeight="1">
      <c r="A419" s="51">
        <f t="shared" si="44"/>
        <v>517</v>
      </c>
      <c r="B419" s="63"/>
      <c r="C419" s="51"/>
      <c r="D419" s="64" t="str">
        <f t="array" ref="D419">IF(ISERROR(VLOOKUP(C419,District2,2,FALSE)),"",VLOOKUP(C419,District2,2,FALSE))</f>
        <v/>
      </c>
      <c r="E419" s="63"/>
      <c r="F419" s="65"/>
      <c r="G419" s="63"/>
      <c r="H419" s="51"/>
      <c r="I419" s="51"/>
      <c r="J419" s="51"/>
      <c r="K419" s="66">
        <f t="shared" si="43"/>
        <v>55761.51999999999</v>
      </c>
      <c r="L419" s="66">
        <f t="shared" si="42"/>
        <v>25.480000000000029</v>
      </c>
      <c r="M419" s="66">
        <f t="shared" si="45"/>
        <v>9.8000000000000007</v>
      </c>
      <c r="N419" s="66">
        <f t="shared" si="46"/>
        <v>55796.799999999996</v>
      </c>
      <c r="O419" s="51"/>
      <c r="P419" s="63"/>
      <c r="Q419" s="67"/>
      <c r="R419" s="50"/>
    </row>
    <row r="420" spans="1:18" ht="56.1" customHeight="1">
      <c r="A420" s="51">
        <f t="shared" si="44"/>
        <v>518</v>
      </c>
      <c r="B420" s="63"/>
      <c r="C420" s="51"/>
      <c r="D420" s="64" t="str">
        <f t="array" ref="D420">IF(ISERROR(VLOOKUP(C420,District2,2,FALSE)),"",VLOOKUP(C420,District2,2,FALSE))</f>
        <v/>
      </c>
      <c r="E420" s="63"/>
      <c r="F420" s="65"/>
      <c r="G420" s="63"/>
      <c r="H420" s="51"/>
      <c r="I420" s="51"/>
      <c r="J420" s="51"/>
      <c r="K420" s="66">
        <f t="shared" si="43"/>
        <v>55761.51999999999</v>
      </c>
      <c r="L420" s="66">
        <f t="shared" si="42"/>
        <v>25.480000000000029</v>
      </c>
      <c r="M420" s="66">
        <f t="shared" si="45"/>
        <v>9.8000000000000007</v>
      </c>
      <c r="N420" s="66">
        <f t="shared" si="46"/>
        <v>55796.799999999996</v>
      </c>
      <c r="O420" s="51"/>
      <c r="P420" s="63"/>
      <c r="Q420" s="67"/>
      <c r="R420" s="50"/>
    </row>
    <row r="421" spans="1:18" ht="56.1" customHeight="1">
      <c r="A421" s="51">
        <f t="shared" si="44"/>
        <v>519</v>
      </c>
      <c r="B421" s="63"/>
      <c r="C421" s="51"/>
      <c r="D421" s="64" t="str">
        <f t="array" ref="D421">IF(ISERROR(VLOOKUP(C421,District2,2,FALSE)),"",VLOOKUP(C421,District2,2,FALSE))</f>
        <v/>
      </c>
      <c r="E421" s="63"/>
      <c r="F421" s="65"/>
      <c r="G421" s="63"/>
      <c r="H421" s="51"/>
      <c r="I421" s="51"/>
      <c r="J421" s="51"/>
      <c r="K421" s="66">
        <f t="shared" si="43"/>
        <v>55761.51999999999</v>
      </c>
      <c r="L421" s="66">
        <f t="shared" si="42"/>
        <v>25.480000000000029</v>
      </c>
      <c r="M421" s="66">
        <f t="shared" si="45"/>
        <v>9.8000000000000007</v>
      </c>
      <c r="N421" s="66">
        <f t="shared" si="46"/>
        <v>55796.799999999996</v>
      </c>
      <c r="O421" s="51"/>
      <c r="P421" s="63"/>
      <c r="Q421" s="67"/>
      <c r="R421" s="50"/>
    </row>
    <row r="422" spans="1:18" ht="56.1" customHeight="1">
      <c r="A422" s="51">
        <f t="shared" si="44"/>
        <v>520</v>
      </c>
      <c r="B422" s="63"/>
      <c r="C422" s="51"/>
      <c r="D422" s="64" t="str">
        <f t="array" ref="D422">IF(ISERROR(VLOOKUP(C422,District2,2,FALSE)),"",VLOOKUP(C422,District2,2,FALSE))</f>
        <v/>
      </c>
      <c r="E422" s="63"/>
      <c r="F422" s="65"/>
      <c r="G422" s="63"/>
      <c r="H422" s="51"/>
      <c r="I422" s="51"/>
      <c r="J422" s="51"/>
      <c r="K422" s="66">
        <f t="shared" si="43"/>
        <v>55761.51999999999</v>
      </c>
      <c r="L422" s="66">
        <f t="shared" si="42"/>
        <v>25.480000000000029</v>
      </c>
      <c r="M422" s="66">
        <f t="shared" si="45"/>
        <v>9.8000000000000007</v>
      </c>
      <c r="N422" s="66">
        <f t="shared" si="46"/>
        <v>55796.799999999996</v>
      </c>
      <c r="O422" s="51"/>
      <c r="P422" s="63"/>
      <c r="Q422" s="67"/>
      <c r="R422" s="50"/>
    </row>
    <row r="423" spans="1:18" ht="56.1" customHeight="1">
      <c r="A423" s="51">
        <f t="shared" si="44"/>
        <v>521</v>
      </c>
      <c r="B423" s="63"/>
      <c r="C423" s="51"/>
      <c r="D423" s="64" t="str">
        <f t="array" ref="D423">IF(ISERROR(VLOOKUP(C423,District2,2,FALSE)),"",VLOOKUP(C423,District2,2,FALSE))</f>
        <v/>
      </c>
      <c r="E423" s="63"/>
      <c r="F423" s="65"/>
      <c r="G423" s="63"/>
      <c r="H423" s="51"/>
      <c r="I423" s="51"/>
      <c r="J423" s="51"/>
      <c r="K423" s="66">
        <f t="shared" si="43"/>
        <v>55761.51999999999</v>
      </c>
      <c r="L423" s="66">
        <f t="shared" si="42"/>
        <v>25.480000000000029</v>
      </c>
      <c r="M423" s="66">
        <f t="shared" si="45"/>
        <v>9.8000000000000007</v>
      </c>
      <c r="N423" s="66">
        <f t="shared" si="46"/>
        <v>55796.799999999996</v>
      </c>
      <c r="O423" s="51"/>
      <c r="P423" s="63"/>
      <c r="Q423" s="67"/>
      <c r="R423" s="50"/>
    </row>
    <row r="424" spans="1:18" ht="56.1" customHeight="1">
      <c r="A424" s="51">
        <f t="shared" si="44"/>
        <v>522</v>
      </c>
      <c r="B424" s="63"/>
      <c r="C424" s="51"/>
      <c r="D424" s="64" t="str">
        <f t="array" ref="D424">IF(ISERROR(VLOOKUP(C424,District2,2,FALSE)),"",VLOOKUP(C424,District2,2,FALSE))</f>
        <v/>
      </c>
      <c r="E424" s="63"/>
      <c r="F424" s="65"/>
      <c r="G424" s="63"/>
      <c r="H424" s="51"/>
      <c r="I424" s="51"/>
      <c r="J424" s="51"/>
      <c r="K424" s="66">
        <f t="shared" si="43"/>
        <v>55761.51999999999</v>
      </c>
      <c r="L424" s="66">
        <f t="shared" si="42"/>
        <v>25.480000000000029</v>
      </c>
      <c r="M424" s="66">
        <f t="shared" si="45"/>
        <v>9.8000000000000007</v>
      </c>
      <c r="N424" s="66">
        <f t="shared" si="46"/>
        <v>55796.799999999996</v>
      </c>
      <c r="O424" s="51"/>
      <c r="P424" s="63"/>
      <c r="Q424" s="67"/>
      <c r="R424" s="50"/>
    </row>
    <row r="425" spans="1:18" ht="56.1" customHeight="1">
      <c r="A425" s="51">
        <f t="shared" si="44"/>
        <v>523</v>
      </c>
      <c r="B425" s="63"/>
      <c r="C425" s="51"/>
      <c r="D425" s="64" t="str">
        <f t="array" ref="D425">IF(ISERROR(VLOOKUP(C425,District2,2,FALSE)),"",VLOOKUP(C425,District2,2,FALSE))</f>
        <v/>
      </c>
      <c r="E425" s="63"/>
      <c r="F425" s="65"/>
      <c r="G425" s="63"/>
      <c r="H425" s="51"/>
      <c r="I425" s="51"/>
      <c r="J425" s="51"/>
      <c r="K425" s="66">
        <f t="shared" si="43"/>
        <v>55761.51999999999</v>
      </c>
      <c r="L425" s="66">
        <f t="shared" si="42"/>
        <v>25.480000000000029</v>
      </c>
      <c r="M425" s="66">
        <f t="shared" si="45"/>
        <v>9.8000000000000007</v>
      </c>
      <c r="N425" s="66">
        <f t="shared" si="46"/>
        <v>55796.799999999996</v>
      </c>
      <c r="O425" s="51"/>
      <c r="P425" s="63"/>
      <c r="Q425" s="67"/>
      <c r="R425" s="50"/>
    </row>
    <row r="426" spans="1:18" ht="56.1" customHeight="1">
      <c r="A426" s="51">
        <f t="shared" si="44"/>
        <v>524</v>
      </c>
      <c r="B426" s="63"/>
      <c r="C426" s="51"/>
      <c r="D426" s="64" t="str">
        <f t="array" ref="D426">IF(ISERROR(VLOOKUP(C426,District2,2,FALSE)),"",VLOOKUP(C426,District2,2,FALSE))</f>
        <v/>
      </c>
      <c r="E426" s="63"/>
      <c r="F426" s="65"/>
      <c r="G426" s="63"/>
      <c r="H426" s="51"/>
      <c r="I426" s="51"/>
      <c r="J426" s="51"/>
      <c r="K426" s="66">
        <f t="shared" si="43"/>
        <v>55761.51999999999</v>
      </c>
      <c r="L426" s="66">
        <f t="shared" ref="L426:L489" si="47">SUM(I426)+L425</f>
        <v>25.480000000000029</v>
      </c>
      <c r="M426" s="66">
        <f t="shared" si="45"/>
        <v>9.8000000000000007</v>
      </c>
      <c r="N426" s="66">
        <f t="shared" si="46"/>
        <v>55796.799999999996</v>
      </c>
      <c r="O426" s="51"/>
      <c r="P426" s="63"/>
      <c r="Q426" s="67"/>
      <c r="R426" s="50"/>
    </row>
    <row r="427" spans="1:18" ht="56.1" customHeight="1">
      <c r="A427" s="51">
        <f t="shared" si="44"/>
        <v>525</v>
      </c>
      <c r="B427" s="63"/>
      <c r="C427" s="51"/>
      <c r="D427" s="64" t="str">
        <f t="array" ref="D427">IF(ISERROR(VLOOKUP(C427,District2,2,FALSE)),"",VLOOKUP(C427,District2,2,FALSE))</f>
        <v/>
      </c>
      <c r="E427" s="63"/>
      <c r="F427" s="65"/>
      <c r="G427" s="63"/>
      <c r="H427" s="51"/>
      <c r="I427" s="51"/>
      <c r="J427" s="51"/>
      <c r="K427" s="66">
        <f t="shared" si="43"/>
        <v>55761.51999999999</v>
      </c>
      <c r="L427" s="66">
        <f t="shared" si="47"/>
        <v>25.480000000000029</v>
      </c>
      <c r="M427" s="66">
        <f t="shared" si="45"/>
        <v>9.8000000000000007</v>
      </c>
      <c r="N427" s="66">
        <f t="shared" si="46"/>
        <v>55796.799999999996</v>
      </c>
      <c r="O427" s="51"/>
      <c r="P427" s="63"/>
      <c r="Q427" s="67"/>
      <c r="R427" s="50"/>
    </row>
    <row r="428" spans="1:18" ht="56.1" customHeight="1">
      <c r="A428" s="51">
        <f t="shared" si="44"/>
        <v>526</v>
      </c>
      <c r="B428" s="63"/>
      <c r="C428" s="51"/>
      <c r="D428" s="64" t="str">
        <f t="array" ref="D428">IF(ISERROR(VLOOKUP(C428,District2,2,FALSE)),"",VLOOKUP(C428,District2,2,FALSE))</f>
        <v/>
      </c>
      <c r="E428" s="63"/>
      <c r="F428" s="65"/>
      <c r="G428" s="63"/>
      <c r="H428" s="51"/>
      <c r="I428" s="51"/>
      <c r="J428" s="51"/>
      <c r="K428" s="66">
        <f t="shared" si="43"/>
        <v>55761.51999999999</v>
      </c>
      <c r="L428" s="66">
        <f t="shared" si="47"/>
        <v>25.480000000000029</v>
      </c>
      <c r="M428" s="66">
        <f t="shared" si="45"/>
        <v>9.8000000000000007</v>
      </c>
      <c r="N428" s="66">
        <f t="shared" si="46"/>
        <v>55796.799999999996</v>
      </c>
      <c r="O428" s="51"/>
      <c r="P428" s="63"/>
      <c r="Q428" s="67"/>
      <c r="R428" s="50"/>
    </row>
    <row r="429" spans="1:18" ht="56.1" customHeight="1">
      <c r="A429" s="51">
        <f t="shared" si="44"/>
        <v>527</v>
      </c>
      <c r="B429" s="63"/>
      <c r="C429" s="51"/>
      <c r="D429" s="64" t="str">
        <f t="array" ref="D429">IF(ISERROR(VLOOKUP(C429,District2,2,FALSE)),"",VLOOKUP(C429,District2,2,FALSE))</f>
        <v/>
      </c>
      <c r="E429" s="63"/>
      <c r="F429" s="65"/>
      <c r="G429" s="63"/>
      <c r="H429" s="51"/>
      <c r="I429" s="51"/>
      <c r="J429" s="51"/>
      <c r="K429" s="66">
        <f t="shared" si="43"/>
        <v>55761.51999999999</v>
      </c>
      <c r="L429" s="66">
        <f t="shared" si="47"/>
        <v>25.480000000000029</v>
      </c>
      <c r="M429" s="66">
        <f t="shared" si="45"/>
        <v>9.8000000000000007</v>
      </c>
      <c r="N429" s="66">
        <f t="shared" si="46"/>
        <v>55796.799999999996</v>
      </c>
      <c r="O429" s="51"/>
      <c r="P429" s="63"/>
      <c r="Q429" s="67"/>
      <c r="R429" s="50"/>
    </row>
    <row r="430" spans="1:18" ht="56.1" customHeight="1">
      <c r="A430" s="51">
        <f t="shared" si="44"/>
        <v>528</v>
      </c>
      <c r="B430" s="63"/>
      <c r="C430" s="51"/>
      <c r="D430" s="64" t="str">
        <f t="array" ref="D430">IF(ISERROR(VLOOKUP(C430,District2,2,FALSE)),"",VLOOKUP(C430,District2,2,FALSE))</f>
        <v/>
      </c>
      <c r="E430" s="63"/>
      <c r="F430" s="65"/>
      <c r="G430" s="63"/>
      <c r="H430" s="51"/>
      <c r="I430" s="51"/>
      <c r="J430" s="51"/>
      <c r="K430" s="66">
        <f t="shared" si="43"/>
        <v>55761.51999999999</v>
      </c>
      <c r="L430" s="66">
        <f t="shared" si="47"/>
        <v>25.480000000000029</v>
      </c>
      <c r="M430" s="66">
        <f t="shared" si="45"/>
        <v>9.8000000000000007</v>
      </c>
      <c r="N430" s="66">
        <f t="shared" si="46"/>
        <v>55796.799999999996</v>
      </c>
      <c r="O430" s="51"/>
      <c r="P430" s="63"/>
      <c r="Q430" s="67"/>
      <c r="R430" s="50"/>
    </row>
    <row r="431" spans="1:18" ht="56.1" customHeight="1">
      <c r="A431" s="51">
        <f t="shared" si="44"/>
        <v>529</v>
      </c>
      <c r="B431" s="63"/>
      <c r="C431" s="51"/>
      <c r="D431" s="64" t="str">
        <f t="array" ref="D431">IF(ISERROR(VLOOKUP(C431,District2,2,FALSE)),"",VLOOKUP(C431,District2,2,FALSE))</f>
        <v/>
      </c>
      <c r="E431" s="63"/>
      <c r="F431" s="65"/>
      <c r="G431" s="63"/>
      <c r="H431" s="51"/>
      <c r="I431" s="51"/>
      <c r="J431" s="51"/>
      <c r="K431" s="66">
        <f t="shared" ref="K431:K494" si="48">SUM(H431)+K430</f>
        <v>55761.51999999999</v>
      </c>
      <c r="L431" s="66">
        <f t="shared" si="47"/>
        <v>25.480000000000029</v>
      </c>
      <c r="M431" s="66">
        <f t="shared" si="45"/>
        <v>9.8000000000000007</v>
      </c>
      <c r="N431" s="66">
        <f t="shared" si="46"/>
        <v>55796.799999999996</v>
      </c>
      <c r="O431" s="51"/>
      <c r="P431" s="63"/>
      <c r="Q431" s="67"/>
      <c r="R431" s="50"/>
    </row>
    <row r="432" spans="1:18" ht="56.1" customHeight="1">
      <c r="A432" s="51">
        <f t="shared" si="44"/>
        <v>530</v>
      </c>
      <c r="B432" s="63"/>
      <c r="C432" s="51"/>
      <c r="D432" s="64" t="str">
        <f t="array" ref="D432">IF(ISERROR(VLOOKUP(C432,District2,2,FALSE)),"",VLOOKUP(C432,District2,2,FALSE))</f>
        <v/>
      </c>
      <c r="E432" s="63"/>
      <c r="F432" s="65"/>
      <c r="G432" s="63"/>
      <c r="H432" s="51"/>
      <c r="I432" s="51"/>
      <c r="J432" s="51"/>
      <c r="K432" s="66">
        <f t="shared" si="48"/>
        <v>55761.51999999999</v>
      </c>
      <c r="L432" s="66">
        <f t="shared" si="47"/>
        <v>25.480000000000029</v>
      </c>
      <c r="M432" s="66">
        <f t="shared" si="45"/>
        <v>9.8000000000000007</v>
      </c>
      <c r="N432" s="66">
        <f t="shared" si="46"/>
        <v>55796.799999999996</v>
      </c>
      <c r="O432" s="51"/>
      <c r="P432" s="63"/>
      <c r="Q432" s="67"/>
      <c r="R432" s="50"/>
    </row>
    <row r="433" spans="1:18" ht="56.1" customHeight="1">
      <c r="A433" s="51">
        <f t="shared" si="44"/>
        <v>531</v>
      </c>
      <c r="B433" s="63"/>
      <c r="C433" s="51"/>
      <c r="D433" s="64" t="str">
        <f t="array" ref="D433">IF(ISERROR(VLOOKUP(C433,District2,2,FALSE)),"",VLOOKUP(C433,District2,2,FALSE))</f>
        <v/>
      </c>
      <c r="E433" s="63"/>
      <c r="F433" s="65"/>
      <c r="G433" s="63"/>
      <c r="H433" s="51"/>
      <c r="I433" s="51"/>
      <c r="J433" s="51"/>
      <c r="K433" s="66">
        <f t="shared" si="48"/>
        <v>55761.51999999999</v>
      </c>
      <c r="L433" s="66">
        <f t="shared" si="47"/>
        <v>25.480000000000029</v>
      </c>
      <c r="M433" s="66">
        <f t="shared" si="45"/>
        <v>9.8000000000000007</v>
      </c>
      <c r="N433" s="66">
        <f t="shared" si="46"/>
        <v>55796.799999999996</v>
      </c>
      <c r="O433" s="51"/>
      <c r="P433" s="63"/>
      <c r="Q433" s="67"/>
      <c r="R433" s="50"/>
    </row>
    <row r="434" spans="1:18" ht="56.1" customHeight="1">
      <c r="A434" s="51">
        <f t="shared" si="44"/>
        <v>532</v>
      </c>
      <c r="B434" s="63"/>
      <c r="C434" s="51"/>
      <c r="D434" s="64" t="str">
        <f t="array" ref="D434">IF(ISERROR(VLOOKUP(C434,District2,2,FALSE)),"",VLOOKUP(C434,District2,2,FALSE))</f>
        <v/>
      </c>
      <c r="E434" s="63"/>
      <c r="F434" s="65"/>
      <c r="G434" s="63"/>
      <c r="H434" s="51"/>
      <c r="I434" s="51"/>
      <c r="J434" s="51"/>
      <c r="K434" s="66">
        <f t="shared" si="48"/>
        <v>55761.51999999999</v>
      </c>
      <c r="L434" s="66">
        <f t="shared" si="47"/>
        <v>25.480000000000029</v>
      </c>
      <c r="M434" s="66">
        <f t="shared" si="45"/>
        <v>9.8000000000000007</v>
      </c>
      <c r="N434" s="66">
        <f t="shared" si="46"/>
        <v>55796.799999999996</v>
      </c>
      <c r="O434" s="51"/>
      <c r="P434" s="63"/>
      <c r="Q434" s="67"/>
      <c r="R434" s="50"/>
    </row>
    <row r="435" spans="1:18" ht="56.1" customHeight="1">
      <c r="A435" s="51">
        <f t="shared" si="44"/>
        <v>533</v>
      </c>
      <c r="B435" s="63"/>
      <c r="C435" s="51"/>
      <c r="D435" s="64" t="str">
        <f t="array" ref="D435">IF(ISERROR(VLOOKUP(C435,District2,2,FALSE)),"",VLOOKUP(C435,District2,2,FALSE))</f>
        <v/>
      </c>
      <c r="E435" s="63"/>
      <c r="F435" s="65"/>
      <c r="G435" s="63"/>
      <c r="H435" s="51"/>
      <c r="I435" s="51"/>
      <c r="J435" s="51"/>
      <c r="K435" s="66">
        <f t="shared" si="48"/>
        <v>55761.51999999999</v>
      </c>
      <c r="L435" s="66">
        <f t="shared" si="47"/>
        <v>25.480000000000029</v>
      </c>
      <c r="M435" s="66">
        <f t="shared" si="45"/>
        <v>9.8000000000000007</v>
      </c>
      <c r="N435" s="66">
        <f t="shared" si="46"/>
        <v>55796.799999999996</v>
      </c>
      <c r="O435" s="51"/>
      <c r="P435" s="63"/>
      <c r="Q435" s="67"/>
      <c r="R435" s="50"/>
    </row>
    <row r="436" spans="1:18" ht="56.1" customHeight="1">
      <c r="A436" s="51">
        <f t="shared" si="44"/>
        <v>534</v>
      </c>
      <c r="B436" s="63"/>
      <c r="C436" s="51"/>
      <c r="D436" s="64" t="str">
        <f t="array" ref="D436">IF(ISERROR(VLOOKUP(C436,District2,2,FALSE)),"",VLOOKUP(C436,District2,2,FALSE))</f>
        <v/>
      </c>
      <c r="E436" s="63"/>
      <c r="F436" s="65"/>
      <c r="G436" s="63"/>
      <c r="H436" s="51"/>
      <c r="I436" s="51"/>
      <c r="J436" s="51"/>
      <c r="K436" s="66">
        <f t="shared" si="48"/>
        <v>55761.51999999999</v>
      </c>
      <c r="L436" s="66">
        <f t="shared" si="47"/>
        <v>25.480000000000029</v>
      </c>
      <c r="M436" s="66">
        <f t="shared" si="45"/>
        <v>9.8000000000000007</v>
      </c>
      <c r="N436" s="66">
        <f t="shared" si="46"/>
        <v>55796.799999999996</v>
      </c>
      <c r="O436" s="51"/>
      <c r="P436" s="63"/>
      <c r="Q436" s="67"/>
      <c r="R436" s="50"/>
    </row>
    <row r="437" spans="1:18" ht="56.1" customHeight="1">
      <c r="A437" s="51">
        <f t="shared" si="44"/>
        <v>535</v>
      </c>
      <c r="B437" s="63"/>
      <c r="C437" s="51"/>
      <c r="D437" s="64" t="str">
        <f t="array" ref="D437">IF(ISERROR(VLOOKUP(C437,District2,2,FALSE)),"",VLOOKUP(C437,District2,2,FALSE))</f>
        <v/>
      </c>
      <c r="E437" s="63"/>
      <c r="F437" s="65"/>
      <c r="G437" s="63"/>
      <c r="H437" s="51"/>
      <c r="I437" s="51"/>
      <c r="J437" s="51"/>
      <c r="K437" s="66">
        <f t="shared" si="48"/>
        <v>55761.51999999999</v>
      </c>
      <c r="L437" s="66">
        <f t="shared" si="47"/>
        <v>25.480000000000029</v>
      </c>
      <c r="M437" s="66">
        <f t="shared" si="45"/>
        <v>9.8000000000000007</v>
      </c>
      <c r="N437" s="66">
        <f t="shared" si="46"/>
        <v>55796.799999999996</v>
      </c>
      <c r="O437" s="51"/>
      <c r="P437" s="63"/>
      <c r="Q437" s="67"/>
      <c r="R437" s="50"/>
    </row>
    <row r="438" spans="1:18" ht="56.1" customHeight="1">
      <c r="A438" s="51">
        <f t="shared" si="44"/>
        <v>536</v>
      </c>
      <c r="B438" s="63"/>
      <c r="C438" s="51"/>
      <c r="D438" s="64" t="str">
        <f t="array" ref="D438">IF(ISERROR(VLOOKUP(C438,District2,2,FALSE)),"",VLOOKUP(C438,District2,2,FALSE))</f>
        <v/>
      </c>
      <c r="E438" s="63"/>
      <c r="F438" s="65"/>
      <c r="G438" s="63"/>
      <c r="H438" s="51"/>
      <c r="I438" s="51"/>
      <c r="J438" s="51"/>
      <c r="K438" s="66">
        <f t="shared" si="48"/>
        <v>55761.51999999999</v>
      </c>
      <c r="L438" s="66">
        <f t="shared" si="47"/>
        <v>25.480000000000029</v>
      </c>
      <c r="M438" s="66">
        <f t="shared" si="45"/>
        <v>9.8000000000000007</v>
      </c>
      <c r="N438" s="66">
        <f t="shared" si="46"/>
        <v>55796.799999999996</v>
      </c>
      <c r="O438" s="51"/>
      <c r="P438" s="63"/>
      <c r="Q438" s="67"/>
      <c r="R438" s="50"/>
    </row>
    <row r="439" spans="1:18" ht="56.1" customHeight="1">
      <c r="A439" s="51">
        <f t="shared" si="44"/>
        <v>537</v>
      </c>
      <c r="B439" s="63"/>
      <c r="C439" s="51"/>
      <c r="D439" s="64" t="str">
        <f t="array" ref="D439">IF(ISERROR(VLOOKUP(C439,District2,2,FALSE)),"",VLOOKUP(C439,District2,2,FALSE))</f>
        <v/>
      </c>
      <c r="E439" s="63"/>
      <c r="F439" s="65"/>
      <c r="G439" s="63"/>
      <c r="H439" s="51"/>
      <c r="I439" s="51"/>
      <c r="J439" s="51"/>
      <c r="K439" s="66">
        <f t="shared" si="48"/>
        <v>55761.51999999999</v>
      </c>
      <c r="L439" s="66">
        <f t="shared" si="47"/>
        <v>25.480000000000029</v>
      </c>
      <c r="M439" s="66">
        <f t="shared" si="45"/>
        <v>9.8000000000000007</v>
      </c>
      <c r="N439" s="66">
        <f t="shared" si="46"/>
        <v>55796.799999999996</v>
      </c>
      <c r="O439" s="51"/>
      <c r="P439" s="63"/>
      <c r="Q439" s="67"/>
      <c r="R439" s="50"/>
    </row>
    <row r="440" spans="1:18" ht="56.1" customHeight="1">
      <c r="A440" s="51">
        <f t="shared" si="44"/>
        <v>538</v>
      </c>
      <c r="B440" s="63"/>
      <c r="C440" s="51"/>
      <c r="D440" s="64" t="str">
        <f t="array" ref="D440">IF(ISERROR(VLOOKUP(C440,District2,2,FALSE)),"",VLOOKUP(C440,District2,2,FALSE))</f>
        <v/>
      </c>
      <c r="E440" s="63"/>
      <c r="F440" s="65"/>
      <c r="G440" s="63"/>
      <c r="H440" s="51"/>
      <c r="I440" s="51"/>
      <c r="J440" s="51"/>
      <c r="K440" s="66">
        <f t="shared" si="48"/>
        <v>55761.51999999999</v>
      </c>
      <c r="L440" s="66">
        <f t="shared" si="47"/>
        <v>25.480000000000029</v>
      </c>
      <c r="M440" s="66">
        <f t="shared" si="45"/>
        <v>9.8000000000000007</v>
      </c>
      <c r="N440" s="66">
        <f t="shared" si="46"/>
        <v>55796.799999999996</v>
      </c>
      <c r="O440" s="51"/>
      <c r="P440" s="63"/>
      <c r="Q440" s="67"/>
      <c r="R440" s="50"/>
    </row>
    <row r="441" spans="1:18" ht="56.1" customHeight="1">
      <c r="A441" s="51">
        <f t="shared" si="44"/>
        <v>539</v>
      </c>
      <c r="B441" s="63"/>
      <c r="C441" s="51"/>
      <c r="D441" s="64" t="str">
        <f t="array" ref="D441">IF(ISERROR(VLOOKUP(C441,District2,2,FALSE)),"",VLOOKUP(C441,District2,2,FALSE))</f>
        <v/>
      </c>
      <c r="E441" s="63"/>
      <c r="F441" s="65"/>
      <c r="G441" s="63"/>
      <c r="H441" s="51"/>
      <c r="I441" s="51"/>
      <c r="J441" s="51"/>
      <c r="K441" s="66">
        <f t="shared" si="48"/>
        <v>55761.51999999999</v>
      </c>
      <c r="L441" s="66">
        <f t="shared" si="47"/>
        <v>25.480000000000029</v>
      </c>
      <c r="M441" s="66">
        <f t="shared" si="45"/>
        <v>9.8000000000000007</v>
      </c>
      <c r="N441" s="66">
        <f t="shared" si="46"/>
        <v>55796.799999999996</v>
      </c>
      <c r="O441" s="51"/>
      <c r="P441" s="63"/>
      <c r="Q441" s="67"/>
      <c r="R441" s="50"/>
    </row>
    <row r="442" spans="1:18" ht="56.1" customHeight="1">
      <c r="A442" s="51">
        <f t="shared" si="44"/>
        <v>540</v>
      </c>
      <c r="B442" s="63"/>
      <c r="C442" s="51"/>
      <c r="D442" s="64" t="str">
        <f t="array" ref="D442">IF(ISERROR(VLOOKUP(C442,District2,2,FALSE)),"",VLOOKUP(C442,District2,2,FALSE))</f>
        <v/>
      </c>
      <c r="E442" s="63"/>
      <c r="F442" s="65"/>
      <c r="G442" s="63"/>
      <c r="H442" s="51"/>
      <c r="I442" s="51"/>
      <c r="J442" s="51"/>
      <c r="K442" s="66">
        <f t="shared" si="48"/>
        <v>55761.51999999999</v>
      </c>
      <c r="L442" s="66">
        <f t="shared" si="47"/>
        <v>25.480000000000029</v>
      </c>
      <c r="M442" s="66">
        <f t="shared" si="45"/>
        <v>9.8000000000000007</v>
      </c>
      <c r="N442" s="66">
        <f t="shared" si="46"/>
        <v>55796.799999999996</v>
      </c>
      <c r="O442" s="51"/>
      <c r="P442" s="63"/>
      <c r="Q442" s="67"/>
      <c r="R442" s="50"/>
    </row>
    <row r="443" spans="1:18" ht="56.1" customHeight="1">
      <c r="A443" s="51">
        <f t="shared" si="44"/>
        <v>541</v>
      </c>
      <c r="B443" s="63"/>
      <c r="C443" s="51"/>
      <c r="D443" s="64" t="str">
        <f t="array" ref="D443">IF(ISERROR(VLOOKUP(C443,District2,2,FALSE)),"",VLOOKUP(C443,District2,2,FALSE))</f>
        <v/>
      </c>
      <c r="E443" s="63"/>
      <c r="F443" s="65"/>
      <c r="G443" s="63"/>
      <c r="H443" s="51"/>
      <c r="I443" s="51"/>
      <c r="J443" s="51"/>
      <c r="K443" s="66">
        <f t="shared" si="48"/>
        <v>55761.51999999999</v>
      </c>
      <c r="L443" s="66">
        <f t="shared" si="47"/>
        <v>25.480000000000029</v>
      </c>
      <c r="M443" s="66">
        <f t="shared" si="45"/>
        <v>9.8000000000000007</v>
      </c>
      <c r="N443" s="66">
        <f t="shared" si="46"/>
        <v>55796.799999999996</v>
      </c>
      <c r="O443" s="51"/>
      <c r="P443" s="63"/>
      <c r="Q443" s="67"/>
      <c r="R443" s="50"/>
    </row>
    <row r="444" spans="1:18" ht="56.1" customHeight="1">
      <c r="A444" s="51">
        <f t="shared" si="44"/>
        <v>542</v>
      </c>
      <c r="B444" s="63"/>
      <c r="C444" s="51"/>
      <c r="D444" s="64" t="str">
        <f t="array" ref="D444">IF(ISERROR(VLOOKUP(C444,District2,2,FALSE)),"",VLOOKUP(C444,District2,2,FALSE))</f>
        <v/>
      </c>
      <c r="E444" s="63"/>
      <c r="F444" s="65"/>
      <c r="G444" s="63"/>
      <c r="H444" s="51"/>
      <c r="I444" s="51"/>
      <c r="J444" s="51"/>
      <c r="K444" s="66">
        <f t="shared" si="48"/>
        <v>55761.51999999999</v>
      </c>
      <c r="L444" s="66">
        <f t="shared" si="47"/>
        <v>25.480000000000029</v>
      </c>
      <c r="M444" s="66">
        <f t="shared" si="45"/>
        <v>9.8000000000000007</v>
      </c>
      <c r="N444" s="66">
        <f t="shared" si="46"/>
        <v>55796.799999999996</v>
      </c>
      <c r="O444" s="51"/>
      <c r="P444" s="63"/>
      <c r="Q444" s="67"/>
      <c r="R444" s="50"/>
    </row>
    <row r="445" spans="1:18" ht="56.1" customHeight="1">
      <c r="A445" s="51">
        <f t="shared" si="44"/>
        <v>543</v>
      </c>
      <c r="B445" s="63"/>
      <c r="C445" s="51"/>
      <c r="D445" s="64" t="str">
        <f t="array" ref="D445">IF(ISERROR(VLOOKUP(C445,District2,2,FALSE)),"",VLOOKUP(C445,District2,2,FALSE))</f>
        <v/>
      </c>
      <c r="E445" s="63"/>
      <c r="F445" s="65"/>
      <c r="G445" s="63"/>
      <c r="H445" s="51"/>
      <c r="I445" s="51"/>
      <c r="J445" s="51"/>
      <c r="K445" s="66">
        <f t="shared" si="48"/>
        <v>55761.51999999999</v>
      </c>
      <c r="L445" s="66">
        <f t="shared" si="47"/>
        <v>25.480000000000029</v>
      </c>
      <c r="M445" s="66">
        <f t="shared" si="45"/>
        <v>9.8000000000000007</v>
      </c>
      <c r="N445" s="66">
        <f t="shared" si="46"/>
        <v>55796.799999999996</v>
      </c>
      <c r="O445" s="51"/>
      <c r="P445" s="63"/>
      <c r="Q445" s="67"/>
      <c r="R445" s="50"/>
    </row>
    <row r="446" spans="1:18" ht="56.1" customHeight="1">
      <c r="A446" s="51">
        <f t="shared" si="44"/>
        <v>544</v>
      </c>
      <c r="B446" s="63"/>
      <c r="C446" s="51"/>
      <c r="D446" s="64" t="str">
        <f t="array" ref="D446">IF(ISERROR(VLOOKUP(C446,District2,2,FALSE)),"",VLOOKUP(C446,District2,2,FALSE))</f>
        <v/>
      </c>
      <c r="E446" s="63"/>
      <c r="F446" s="65"/>
      <c r="G446" s="63"/>
      <c r="H446" s="51"/>
      <c r="I446" s="51"/>
      <c r="J446" s="51"/>
      <c r="K446" s="66">
        <f t="shared" si="48"/>
        <v>55761.51999999999</v>
      </c>
      <c r="L446" s="66">
        <f t="shared" si="47"/>
        <v>25.480000000000029</v>
      </c>
      <c r="M446" s="66">
        <f t="shared" si="45"/>
        <v>9.8000000000000007</v>
      </c>
      <c r="N446" s="66">
        <f t="shared" si="46"/>
        <v>55796.799999999996</v>
      </c>
      <c r="O446" s="51"/>
      <c r="P446" s="63"/>
      <c r="Q446" s="67"/>
      <c r="R446" s="50"/>
    </row>
    <row r="447" spans="1:18" ht="56.1" customHeight="1">
      <c r="A447" s="51">
        <f t="shared" si="44"/>
        <v>545</v>
      </c>
      <c r="B447" s="63"/>
      <c r="C447" s="51"/>
      <c r="D447" s="64" t="str">
        <f t="array" ref="D447">IF(ISERROR(VLOOKUP(C447,District2,2,FALSE)),"",VLOOKUP(C447,District2,2,FALSE))</f>
        <v/>
      </c>
      <c r="E447" s="63"/>
      <c r="F447" s="65"/>
      <c r="G447" s="63"/>
      <c r="H447" s="51"/>
      <c r="I447" s="51"/>
      <c r="J447" s="51"/>
      <c r="K447" s="66">
        <f t="shared" si="48"/>
        <v>55761.51999999999</v>
      </c>
      <c r="L447" s="66">
        <f t="shared" si="47"/>
        <v>25.480000000000029</v>
      </c>
      <c r="M447" s="66">
        <f t="shared" si="45"/>
        <v>9.8000000000000007</v>
      </c>
      <c r="N447" s="66">
        <f t="shared" si="46"/>
        <v>55796.799999999996</v>
      </c>
      <c r="O447" s="51"/>
      <c r="P447" s="63"/>
      <c r="Q447" s="67"/>
      <c r="R447" s="50"/>
    </row>
    <row r="448" spans="1:18" ht="56.1" customHeight="1">
      <c r="A448" s="51">
        <f t="shared" si="44"/>
        <v>546</v>
      </c>
      <c r="B448" s="63"/>
      <c r="C448" s="51"/>
      <c r="D448" s="64" t="str">
        <f t="array" ref="D448">IF(ISERROR(VLOOKUP(C448,District2,2,FALSE)),"",VLOOKUP(C448,District2,2,FALSE))</f>
        <v/>
      </c>
      <c r="E448" s="63"/>
      <c r="F448" s="65"/>
      <c r="G448" s="63"/>
      <c r="H448" s="51"/>
      <c r="I448" s="51"/>
      <c r="J448" s="51"/>
      <c r="K448" s="66">
        <f t="shared" si="48"/>
        <v>55761.51999999999</v>
      </c>
      <c r="L448" s="66">
        <f t="shared" si="47"/>
        <v>25.480000000000029</v>
      </c>
      <c r="M448" s="66">
        <f t="shared" si="45"/>
        <v>9.8000000000000007</v>
      </c>
      <c r="N448" s="66">
        <f t="shared" si="46"/>
        <v>55796.799999999996</v>
      </c>
      <c r="O448" s="51"/>
      <c r="P448" s="63"/>
      <c r="Q448" s="67"/>
      <c r="R448" s="50"/>
    </row>
    <row r="449" spans="1:18" ht="56.1" customHeight="1">
      <c r="A449" s="51">
        <f t="shared" si="44"/>
        <v>547</v>
      </c>
      <c r="B449" s="63"/>
      <c r="C449" s="51"/>
      <c r="D449" s="64" t="str">
        <f t="array" ref="D449">IF(ISERROR(VLOOKUP(C449,District2,2,FALSE)),"",VLOOKUP(C449,District2,2,FALSE))</f>
        <v/>
      </c>
      <c r="E449" s="63"/>
      <c r="F449" s="65"/>
      <c r="G449" s="63"/>
      <c r="H449" s="51"/>
      <c r="I449" s="51"/>
      <c r="J449" s="51"/>
      <c r="K449" s="66">
        <f t="shared" si="48"/>
        <v>55761.51999999999</v>
      </c>
      <c r="L449" s="66">
        <f t="shared" si="47"/>
        <v>25.480000000000029</v>
      </c>
      <c r="M449" s="66">
        <f t="shared" si="45"/>
        <v>9.8000000000000007</v>
      </c>
      <c r="N449" s="66">
        <f t="shared" si="46"/>
        <v>55796.799999999996</v>
      </c>
      <c r="O449" s="51"/>
      <c r="P449" s="63"/>
      <c r="Q449" s="67"/>
      <c r="R449" s="50"/>
    </row>
    <row r="450" spans="1:18" ht="56.1" customHeight="1">
      <c r="A450" s="51">
        <f t="shared" si="44"/>
        <v>548</v>
      </c>
      <c r="B450" s="63"/>
      <c r="C450" s="51"/>
      <c r="D450" s="64" t="str">
        <f t="array" ref="D450">IF(ISERROR(VLOOKUP(C450,District2,2,FALSE)),"",VLOOKUP(C450,District2,2,FALSE))</f>
        <v/>
      </c>
      <c r="E450" s="63"/>
      <c r="F450" s="65"/>
      <c r="G450" s="63"/>
      <c r="H450" s="51"/>
      <c r="I450" s="51"/>
      <c r="J450" s="51"/>
      <c r="K450" s="66">
        <f t="shared" si="48"/>
        <v>55761.51999999999</v>
      </c>
      <c r="L450" s="66">
        <f t="shared" si="47"/>
        <v>25.480000000000029</v>
      </c>
      <c r="M450" s="66">
        <f t="shared" si="45"/>
        <v>9.8000000000000007</v>
      </c>
      <c r="N450" s="66">
        <f t="shared" si="46"/>
        <v>55796.799999999996</v>
      </c>
      <c r="O450" s="51"/>
      <c r="P450" s="63"/>
      <c r="Q450" s="67"/>
      <c r="R450" s="50"/>
    </row>
    <row r="451" spans="1:18" ht="56.1" customHeight="1">
      <c r="A451" s="51">
        <f t="shared" si="44"/>
        <v>549</v>
      </c>
      <c r="B451" s="63"/>
      <c r="C451" s="51"/>
      <c r="D451" s="64" t="str">
        <f t="array" ref="D451">IF(ISERROR(VLOOKUP(C451,District2,2,FALSE)),"",VLOOKUP(C451,District2,2,FALSE))</f>
        <v/>
      </c>
      <c r="E451" s="63"/>
      <c r="F451" s="65"/>
      <c r="G451" s="63"/>
      <c r="H451" s="51"/>
      <c r="I451" s="51"/>
      <c r="J451" s="51"/>
      <c r="K451" s="66">
        <f t="shared" si="48"/>
        <v>55761.51999999999</v>
      </c>
      <c r="L451" s="66">
        <f t="shared" si="47"/>
        <v>25.480000000000029</v>
      </c>
      <c r="M451" s="66">
        <f t="shared" si="45"/>
        <v>9.8000000000000007</v>
      </c>
      <c r="N451" s="66">
        <f t="shared" si="46"/>
        <v>55796.799999999996</v>
      </c>
      <c r="O451" s="51"/>
      <c r="P451" s="63"/>
      <c r="Q451" s="67"/>
      <c r="R451" s="50"/>
    </row>
    <row r="452" spans="1:18" ht="56.1" customHeight="1">
      <c r="A452" s="51">
        <f t="shared" si="44"/>
        <v>550</v>
      </c>
      <c r="B452" s="63"/>
      <c r="C452" s="51"/>
      <c r="D452" s="64" t="str">
        <f t="array" ref="D452">IF(ISERROR(VLOOKUP(C452,District2,2,FALSE)),"",VLOOKUP(C452,District2,2,FALSE))</f>
        <v/>
      </c>
      <c r="E452" s="63"/>
      <c r="F452" s="63"/>
      <c r="G452" s="63"/>
      <c r="H452" s="51"/>
      <c r="I452" s="51"/>
      <c r="J452" s="51"/>
      <c r="K452" s="66">
        <f t="shared" si="48"/>
        <v>55761.51999999999</v>
      </c>
      <c r="L452" s="66">
        <f t="shared" si="47"/>
        <v>25.480000000000029</v>
      </c>
      <c r="M452" s="66">
        <f t="shared" si="45"/>
        <v>9.8000000000000007</v>
      </c>
      <c r="N452" s="66">
        <f t="shared" si="46"/>
        <v>55796.799999999996</v>
      </c>
      <c r="O452" s="51"/>
      <c r="P452" s="63"/>
      <c r="Q452" s="67"/>
      <c r="R452" s="50"/>
    </row>
    <row r="453" spans="1:18" ht="56.1" customHeight="1">
      <c r="A453" s="51">
        <f t="shared" si="44"/>
        <v>551</v>
      </c>
      <c r="B453" s="63"/>
      <c r="C453" s="51"/>
      <c r="D453" s="64" t="str">
        <f t="array" ref="D453">IF(ISERROR(VLOOKUP(C453,District2,2,FALSE)),"",VLOOKUP(C453,District2,2,FALSE))</f>
        <v/>
      </c>
      <c r="E453" s="63"/>
      <c r="F453" s="65"/>
      <c r="G453" s="63"/>
      <c r="H453" s="51"/>
      <c r="I453" s="51"/>
      <c r="J453" s="51"/>
      <c r="K453" s="66">
        <f t="shared" si="48"/>
        <v>55761.51999999999</v>
      </c>
      <c r="L453" s="66">
        <f t="shared" si="47"/>
        <v>25.480000000000029</v>
      </c>
      <c r="M453" s="66">
        <f t="shared" si="45"/>
        <v>9.8000000000000007</v>
      </c>
      <c r="N453" s="66">
        <f t="shared" si="46"/>
        <v>55796.799999999996</v>
      </c>
      <c r="O453" s="51"/>
      <c r="P453" s="63"/>
      <c r="Q453" s="67"/>
      <c r="R453" s="50"/>
    </row>
    <row r="454" spans="1:18" ht="56.1" customHeight="1">
      <c r="A454" s="51">
        <f t="shared" ref="A454:A517" si="49">A453+1</f>
        <v>552</v>
      </c>
      <c r="B454" s="63"/>
      <c r="C454" s="51"/>
      <c r="D454" s="64" t="str">
        <f t="array" ref="D454">IF(ISERROR(VLOOKUP(C454,District2,2,FALSE)),"",VLOOKUP(C454,District2,2,FALSE))</f>
        <v/>
      </c>
      <c r="E454" s="63"/>
      <c r="F454" s="65"/>
      <c r="G454" s="63"/>
      <c r="H454" s="51"/>
      <c r="I454" s="51"/>
      <c r="J454" s="51"/>
      <c r="K454" s="66">
        <f t="shared" si="48"/>
        <v>55761.51999999999</v>
      </c>
      <c r="L454" s="66">
        <f t="shared" si="47"/>
        <v>25.480000000000029</v>
      </c>
      <c r="M454" s="66">
        <f t="shared" si="45"/>
        <v>9.8000000000000007</v>
      </c>
      <c r="N454" s="66">
        <f t="shared" si="46"/>
        <v>55796.799999999996</v>
      </c>
      <c r="O454" s="51"/>
      <c r="P454" s="63"/>
      <c r="Q454" s="67"/>
      <c r="R454" s="50"/>
    </row>
    <row r="455" spans="1:18" ht="56.1" customHeight="1">
      <c r="A455" s="51">
        <f t="shared" si="49"/>
        <v>553</v>
      </c>
      <c r="B455" s="63"/>
      <c r="C455" s="51"/>
      <c r="D455" s="64" t="str">
        <f t="array" ref="D455">IF(ISERROR(VLOOKUP(C455,District2,2,FALSE)),"",VLOOKUP(C455,District2,2,FALSE))</f>
        <v/>
      </c>
      <c r="E455" s="63"/>
      <c r="F455" s="65"/>
      <c r="G455" s="63"/>
      <c r="H455" s="51"/>
      <c r="I455" s="51"/>
      <c r="J455" s="51"/>
      <c r="K455" s="66">
        <f t="shared" si="48"/>
        <v>55761.51999999999</v>
      </c>
      <c r="L455" s="66">
        <f t="shared" si="47"/>
        <v>25.480000000000029</v>
      </c>
      <c r="M455" s="66">
        <f t="shared" si="45"/>
        <v>9.8000000000000007</v>
      </c>
      <c r="N455" s="66">
        <f t="shared" si="46"/>
        <v>55796.799999999996</v>
      </c>
      <c r="O455" s="51"/>
      <c r="P455" s="63"/>
      <c r="Q455" s="67"/>
      <c r="R455" s="50"/>
    </row>
    <row r="456" spans="1:18" ht="56.1" customHeight="1">
      <c r="A456" s="51">
        <f t="shared" si="49"/>
        <v>554</v>
      </c>
      <c r="B456" s="63"/>
      <c r="C456" s="51"/>
      <c r="D456" s="64" t="str">
        <f t="array" ref="D456">IF(ISERROR(VLOOKUP(C456,District2,2,FALSE)),"",VLOOKUP(C456,District2,2,FALSE))</f>
        <v/>
      </c>
      <c r="E456" s="63"/>
      <c r="F456" s="65"/>
      <c r="G456" s="63"/>
      <c r="H456" s="51"/>
      <c r="I456" s="51"/>
      <c r="J456" s="51"/>
      <c r="K456" s="66">
        <f t="shared" si="48"/>
        <v>55761.51999999999</v>
      </c>
      <c r="L456" s="66">
        <f t="shared" si="47"/>
        <v>25.480000000000029</v>
      </c>
      <c r="M456" s="66">
        <f t="shared" si="45"/>
        <v>9.8000000000000007</v>
      </c>
      <c r="N456" s="66">
        <f t="shared" si="46"/>
        <v>55796.799999999996</v>
      </c>
      <c r="O456" s="51"/>
      <c r="P456" s="63"/>
      <c r="Q456" s="67"/>
      <c r="R456" s="50"/>
    </row>
    <row r="457" spans="1:18" ht="56.1" customHeight="1">
      <c r="A457" s="51">
        <f t="shared" si="49"/>
        <v>555</v>
      </c>
      <c r="B457" s="63"/>
      <c r="C457" s="51"/>
      <c r="D457" s="64" t="str">
        <f t="array" ref="D457">IF(ISERROR(VLOOKUP(C457,District2,2,FALSE)),"",VLOOKUP(C457,District2,2,FALSE))</f>
        <v/>
      </c>
      <c r="E457" s="63"/>
      <c r="F457" s="65"/>
      <c r="G457" s="63"/>
      <c r="H457" s="51"/>
      <c r="I457" s="51"/>
      <c r="J457" s="51"/>
      <c r="K457" s="66">
        <f t="shared" si="48"/>
        <v>55761.51999999999</v>
      </c>
      <c r="L457" s="66">
        <f t="shared" si="47"/>
        <v>25.480000000000029</v>
      </c>
      <c r="M457" s="66">
        <f t="shared" si="45"/>
        <v>9.8000000000000007</v>
      </c>
      <c r="N457" s="66">
        <f t="shared" si="46"/>
        <v>55796.799999999996</v>
      </c>
      <c r="O457" s="51"/>
      <c r="P457" s="63"/>
      <c r="Q457" s="67"/>
      <c r="R457" s="50"/>
    </row>
    <row r="458" spans="1:18" ht="56.1" customHeight="1">
      <c r="A458" s="51">
        <f t="shared" si="49"/>
        <v>556</v>
      </c>
      <c r="B458" s="63"/>
      <c r="C458" s="51"/>
      <c r="D458" s="64" t="str">
        <f t="array" ref="D458">IF(ISERROR(VLOOKUP(C458,District2,2,FALSE)),"",VLOOKUP(C458,District2,2,FALSE))</f>
        <v/>
      </c>
      <c r="E458" s="63"/>
      <c r="F458" s="65"/>
      <c r="G458" s="63"/>
      <c r="H458" s="51"/>
      <c r="I458" s="51"/>
      <c r="J458" s="51"/>
      <c r="K458" s="66">
        <f t="shared" si="48"/>
        <v>55761.51999999999</v>
      </c>
      <c r="L458" s="66">
        <f t="shared" si="47"/>
        <v>25.480000000000029</v>
      </c>
      <c r="M458" s="66">
        <f t="shared" si="45"/>
        <v>9.8000000000000007</v>
      </c>
      <c r="N458" s="66">
        <f t="shared" si="46"/>
        <v>55796.799999999996</v>
      </c>
      <c r="O458" s="51"/>
      <c r="P458" s="63"/>
      <c r="Q458" s="67"/>
      <c r="R458" s="50"/>
    </row>
    <row r="459" spans="1:18" ht="56.1" customHeight="1">
      <c r="A459" s="51">
        <f t="shared" si="49"/>
        <v>557</v>
      </c>
      <c r="B459" s="63"/>
      <c r="C459" s="51"/>
      <c r="D459" s="64" t="str">
        <f t="array" ref="D459">IF(ISERROR(VLOOKUP(C459,District2,2,FALSE)),"",VLOOKUP(C459,District2,2,FALSE))</f>
        <v/>
      </c>
      <c r="E459" s="63"/>
      <c r="F459" s="65"/>
      <c r="G459" s="63"/>
      <c r="H459" s="51"/>
      <c r="I459" s="51"/>
      <c r="J459" s="51"/>
      <c r="K459" s="66">
        <f t="shared" si="48"/>
        <v>55761.51999999999</v>
      </c>
      <c r="L459" s="66">
        <f t="shared" si="47"/>
        <v>25.480000000000029</v>
      </c>
      <c r="M459" s="66">
        <f t="shared" si="45"/>
        <v>9.8000000000000007</v>
      </c>
      <c r="N459" s="66">
        <f t="shared" si="46"/>
        <v>55796.799999999996</v>
      </c>
      <c r="O459" s="51"/>
      <c r="P459" s="63"/>
      <c r="Q459" s="67"/>
      <c r="R459" s="50"/>
    </row>
    <row r="460" spans="1:18" ht="56.1" customHeight="1">
      <c r="A460" s="51">
        <f t="shared" si="49"/>
        <v>558</v>
      </c>
      <c r="B460" s="63"/>
      <c r="C460" s="51"/>
      <c r="D460" s="64" t="str">
        <f t="array" ref="D460">IF(ISERROR(VLOOKUP(C460,District2,2,FALSE)),"",VLOOKUP(C460,District2,2,FALSE))</f>
        <v/>
      </c>
      <c r="E460" s="63"/>
      <c r="F460" s="65"/>
      <c r="G460" s="63"/>
      <c r="H460" s="51"/>
      <c r="I460" s="51"/>
      <c r="J460" s="51"/>
      <c r="K460" s="66">
        <f t="shared" si="48"/>
        <v>55761.51999999999</v>
      </c>
      <c r="L460" s="66">
        <f t="shared" si="47"/>
        <v>25.480000000000029</v>
      </c>
      <c r="M460" s="66">
        <f t="shared" si="45"/>
        <v>9.8000000000000007</v>
      </c>
      <c r="N460" s="66">
        <f t="shared" si="46"/>
        <v>55796.799999999996</v>
      </c>
      <c r="O460" s="51"/>
      <c r="P460" s="63"/>
      <c r="Q460" s="67"/>
      <c r="R460" s="50"/>
    </row>
    <row r="461" spans="1:18" ht="56.1" customHeight="1">
      <c r="A461" s="51">
        <f t="shared" si="49"/>
        <v>559</v>
      </c>
      <c r="B461" s="63"/>
      <c r="C461" s="51"/>
      <c r="D461" s="64" t="str">
        <f t="array" ref="D461">IF(ISERROR(VLOOKUP(C461,District2,2,FALSE)),"",VLOOKUP(C461,District2,2,FALSE))</f>
        <v/>
      </c>
      <c r="E461" s="63"/>
      <c r="F461" s="65"/>
      <c r="G461" s="63"/>
      <c r="H461" s="51"/>
      <c r="I461" s="51"/>
      <c r="J461" s="51"/>
      <c r="K461" s="66">
        <f t="shared" si="48"/>
        <v>55761.51999999999</v>
      </c>
      <c r="L461" s="66">
        <f t="shared" si="47"/>
        <v>25.480000000000029</v>
      </c>
      <c r="M461" s="66">
        <f t="shared" si="45"/>
        <v>9.8000000000000007</v>
      </c>
      <c r="N461" s="66">
        <f t="shared" si="46"/>
        <v>55796.799999999996</v>
      </c>
      <c r="O461" s="51"/>
      <c r="P461" s="63"/>
      <c r="Q461" s="67"/>
      <c r="R461" s="50"/>
    </row>
    <row r="462" spans="1:18" ht="56.1" customHeight="1">
      <c r="A462" s="51">
        <f t="shared" si="49"/>
        <v>560</v>
      </c>
      <c r="B462" s="63"/>
      <c r="C462" s="51"/>
      <c r="D462" s="64" t="str">
        <f t="array" ref="D462">IF(ISERROR(VLOOKUP(C462,District2,2,FALSE)),"",VLOOKUP(C462,District2,2,FALSE))</f>
        <v/>
      </c>
      <c r="E462" s="63"/>
      <c r="F462" s="65"/>
      <c r="G462" s="63"/>
      <c r="H462" s="51"/>
      <c r="I462" s="51"/>
      <c r="J462" s="51"/>
      <c r="K462" s="66">
        <f t="shared" si="48"/>
        <v>55761.51999999999</v>
      </c>
      <c r="L462" s="66">
        <f t="shared" si="47"/>
        <v>25.480000000000029</v>
      </c>
      <c r="M462" s="66">
        <f t="shared" si="45"/>
        <v>9.8000000000000007</v>
      </c>
      <c r="N462" s="66">
        <f t="shared" si="46"/>
        <v>55796.799999999996</v>
      </c>
      <c r="O462" s="51"/>
      <c r="P462" s="63"/>
      <c r="Q462" s="67"/>
      <c r="R462" s="50"/>
    </row>
    <row r="463" spans="1:18" ht="56.1" customHeight="1">
      <c r="A463" s="51">
        <f t="shared" si="49"/>
        <v>561</v>
      </c>
      <c r="B463" s="63"/>
      <c r="C463" s="51"/>
      <c r="D463" s="64" t="str">
        <f t="array" ref="D463">IF(ISERROR(VLOOKUP(C463,District2,2,FALSE)),"",VLOOKUP(C463,District2,2,FALSE))</f>
        <v/>
      </c>
      <c r="E463" s="63"/>
      <c r="F463" s="65"/>
      <c r="G463" s="63"/>
      <c r="H463" s="51"/>
      <c r="I463" s="51"/>
      <c r="J463" s="51"/>
      <c r="K463" s="66">
        <f t="shared" si="48"/>
        <v>55761.51999999999</v>
      </c>
      <c r="L463" s="66">
        <f t="shared" si="47"/>
        <v>25.480000000000029</v>
      </c>
      <c r="M463" s="66">
        <f t="shared" ref="M463:M526" si="50">SUM(J463)+M462</f>
        <v>9.8000000000000007</v>
      </c>
      <c r="N463" s="66">
        <f t="shared" ref="N463:N526" si="51">SUM(K463+L463+M463)</f>
        <v>55796.799999999996</v>
      </c>
      <c r="O463" s="51"/>
      <c r="P463" s="63"/>
      <c r="Q463" s="67"/>
      <c r="R463" s="50"/>
    </row>
    <row r="464" spans="1:18" ht="56.1" customHeight="1">
      <c r="A464" s="51">
        <f t="shared" si="49"/>
        <v>562</v>
      </c>
      <c r="B464" s="63"/>
      <c r="C464" s="51"/>
      <c r="D464" s="64" t="str">
        <f t="array" ref="D464">IF(ISERROR(VLOOKUP(C464,District2,2,FALSE)),"",VLOOKUP(C464,District2,2,FALSE))</f>
        <v/>
      </c>
      <c r="E464" s="63"/>
      <c r="F464" s="65"/>
      <c r="G464" s="63"/>
      <c r="H464" s="51"/>
      <c r="I464" s="51"/>
      <c r="J464" s="51"/>
      <c r="K464" s="66">
        <f t="shared" si="48"/>
        <v>55761.51999999999</v>
      </c>
      <c r="L464" s="66">
        <f t="shared" si="47"/>
        <v>25.480000000000029</v>
      </c>
      <c r="M464" s="66">
        <f t="shared" si="50"/>
        <v>9.8000000000000007</v>
      </c>
      <c r="N464" s="66">
        <f t="shared" si="51"/>
        <v>55796.799999999996</v>
      </c>
      <c r="O464" s="51"/>
      <c r="P464" s="63"/>
      <c r="Q464" s="67"/>
      <c r="R464" s="50"/>
    </row>
    <row r="465" spans="1:18" ht="56.1" customHeight="1">
      <c r="A465" s="51">
        <f t="shared" si="49"/>
        <v>563</v>
      </c>
      <c r="B465" s="63"/>
      <c r="C465" s="51"/>
      <c r="D465" s="64" t="str">
        <f t="array" ref="D465">IF(ISERROR(VLOOKUP(C465,District2,2,FALSE)),"",VLOOKUP(C465,District2,2,FALSE))</f>
        <v/>
      </c>
      <c r="E465" s="63"/>
      <c r="F465" s="65"/>
      <c r="G465" s="63"/>
      <c r="H465" s="51"/>
      <c r="I465" s="51"/>
      <c r="J465" s="51"/>
      <c r="K465" s="66">
        <f t="shared" si="48"/>
        <v>55761.51999999999</v>
      </c>
      <c r="L465" s="66">
        <f t="shared" si="47"/>
        <v>25.480000000000029</v>
      </c>
      <c r="M465" s="66">
        <f t="shared" si="50"/>
        <v>9.8000000000000007</v>
      </c>
      <c r="N465" s="66">
        <f t="shared" si="51"/>
        <v>55796.799999999996</v>
      </c>
      <c r="O465" s="51"/>
      <c r="P465" s="63"/>
      <c r="Q465" s="67"/>
      <c r="R465" s="50"/>
    </row>
    <row r="466" spans="1:18" ht="56.1" customHeight="1">
      <c r="A466" s="51">
        <f t="shared" si="49"/>
        <v>564</v>
      </c>
      <c r="B466" s="63"/>
      <c r="C466" s="51"/>
      <c r="D466" s="64" t="str">
        <f t="array" ref="D466">IF(ISERROR(VLOOKUP(C466,District2,2,FALSE)),"",VLOOKUP(C466,District2,2,FALSE))</f>
        <v/>
      </c>
      <c r="E466" s="63"/>
      <c r="F466" s="65"/>
      <c r="G466" s="63"/>
      <c r="H466" s="51"/>
      <c r="I466" s="51"/>
      <c r="J466" s="51"/>
      <c r="K466" s="66">
        <f t="shared" si="48"/>
        <v>55761.51999999999</v>
      </c>
      <c r="L466" s="66">
        <f t="shared" si="47"/>
        <v>25.480000000000029</v>
      </c>
      <c r="M466" s="66">
        <f t="shared" si="50"/>
        <v>9.8000000000000007</v>
      </c>
      <c r="N466" s="66">
        <f t="shared" si="51"/>
        <v>55796.799999999996</v>
      </c>
      <c r="O466" s="51"/>
      <c r="P466" s="63"/>
      <c r="Q466" s="67"/>
      <c r="R466" s="50"/>
    </row>
    <row r="467" spans="1:18" ht="56.1" customHeight="1">
      <c r="A467" s="51">
        <f t="shared" si="49"/>
        <v>565</v>
      </c>
      <c r="B467" s="63"/>
      <c r="C467" s="51"/>
      <c r="D467" s="64" t="str">
        <f t="array" ref="D467">IF(ISERROR(VLOOKUP(C467,District2,2,FALSE)),"",VLOOKUP(C467,District2,2,FALSE))</f>
        <v/>
      </c>
      <c r="E467" s="63"/>
      <c r="F467" s="65"/>
      <c r="G467" s="63"/>
      <c r="H467" s="51"/>
      <c r="I467" s="51"/>
      <c r="J467" s="51"/>
      <c r="K467" s="66">
        <f t="shared" si="48"/>
        <v>55761.51999999999</v>
      </c>
      <c r="L467" s="66">
        <f t="shared" si="47"/>
        <v>25.480000000000029</v>
      </c>
      <c r="M467" s="66">
        <f t="shared" si="50"/>
        <v>9.8000000000000007</v>
      </c>
      <c r="N467" s="66">
        <f t="shared" si="51"/>
        <v>55796.799999999996</v>
      </c>
      <c r="O467" s="51"/>
      <c r="P467" s="63"/>
      <c r="Q467" s="67"/>
      <c r="R467" s="50"/>
    </row>
    <row r="468" spans="1:18" ht="56.1" customHeight="1">
      <c r="A468" s="51">
        <f t="shared" si="49"/>
        <v>566</v>
      </c>
      <c r="B468" s="63"/>
      <c r="C468" s="51"/>
      <c r="D468" s="64" t="str">
        <f t="array" ref="D468">IF(ISERROR(VLOOKUP(C468,District2,2,FALSE)),"",VLOOKUP(C468,District2,2,FALSE))</f>
        <v/>
      </c>
      <c r="E468" s="63"/>
      <c r="F468" s="65"/>
      <c r="G468" s="63"/>
      <c r="H468" s="51"/>
      <c r="I468" s="51"/>
      <c r="J468" s="51"/>
      <c r="K468" s="66">
        <f t="shared" si="48"/>
        <v>55761.51999999999</v>
      </c>
      <c r="L468" s="66">
        <f t="shared" si="47"/>
        <v>25.480000000000029</v>
      </c>
      <c r="M468" s="66">
        <f t="shared" si="50"/>
        <v>9.8000000000000007</v>
      </c>
      <c r="N468" s="66">
        <f t="shared" si="51"/>
        <v>55796.799999999996</v>
      </c>
      <c r="O468" s="51"/>
      <c r="P468" s="63"/>
      <c r="Q468" s="67"/>
      <c r="R468" s="50"/>
    </row>
    <row r="469" spans="1:18" ht="56.1" customHeight="1">
      <c r="A469" s="51">
        <f t="shared" si="49"/>
        <v>567</v>
      </c>
      <c r="B469" s="63"/>
      <c r="C469" s="51"/>
      <c r="D469" s="64" t="str">
        <f t="array" ref="D469">IF(ISERROR(VLOOKUP(C469,District2,2,FALSE)),"",VLOOKUP(C469,District2,2,FALSE))</f>
        <v/>
      </c>
      <c r="E469" s="63"/>
      <c r="F469" s="65"/>
      <c r="G469" s="63"/>
      <c r="H469" s="51"/>
      <c r="I469" s="51"/>
      <c r="J469" s="51"/>
      <c r="K469" s="66">
        <f t="shared" si="48"/>
        <v>55761.51999999999</v>
      </c>
      <c r="L469" s="66">
        <f t="shared" si="47"/>
        <v>25.480000000000029</v>
      </c>
      <c r="M469" s="66">
        <f t="shared" si="50"/>
        <v>9.8000000000000007</v>
      </c>
      <c r="N469" s="66">
        <f t="shared" si="51"/>
        <v>55796.799999999996</v>
      </c>
      <c r="O469" s="51"/>
      <c r="P469" s="63"/>
      <c r="Q469" s="67"/>
      <c r="R469" s="50"/>
    </row>
    <row r="470" spans="1:18" ht="56.1" customHeight="1">
      <c r="A470" s="51">
        <f t="shared" si="49"/>
        <v>568</v>
      </c>
      <c r="B470" s="63"/>
      <c r="C470" s="51"/>
      <c r="D470" s="64" t="str">
        <f t="array" ref="D470">IF(ISERROR(VLOOKUP(C470,District2,2,FALSE)),"",VLOOKUP(C470,District2,2,FALSE))</f>
        <v/>
      </c>
      <c r="E470" s="63"/>
      <c r="F470" s="65"/>
      <c r="G470" s="63"/>
      <c r="H470" s="51"/>
      <c r="I470" s="51"/>
      <c r="J470" s="51"/>
      <c r="K470" s="66">
        <f t="shared" si="48"/>
        <v>55761.51999999999</v>
      </c>
      <c r="L470" s="66">
        <f t="shared" si="47"/>
        <v>25.480000000000029</v>
      </c>
      <c r="M470" s="66">
        <f t="shared" si="50"/>
        <v>9.8000000000000007</v>
      </c>
      <c r="N470" s="66">
        <f t="shared" si="51"/>
        <v>55796.799999999996</v>
      </c>
      <c r="O470" s="51"/>
      <c r="P470" s="63"/>
      <c r="Q470" s="67"/>
      <c r="R470" s="50"/>
    </row>
    <row r="471" spans="1:18" ht="56.1" customHeight="1">
      <c r="A471" s="51">
        <f t="shared" si="49"/>
        <v>569</v>
      </c>
      <c r="B471" s="63"/>
      <c r="C471" s="51"/>
      <c r="D471" s="64" t="str">
        <f t="array" ref="D471">IF(ISERROR(VLOOKUP(C471,District2,2,FALSE)),"",VLOOKUP(C471,District2,2,FALSE))</f>
        <v/>
      </c>
      <c r="E471" s="63"/>
      <c r="F471" s="65"/>
      <c r="G471" s="63"/>
      <c r="H471" s="51"/>
      <c r="I471" s="51"/>
      <c r="J471" s="51"/>
      <c r="K471" s="66">
        <f t="shared" si="48"/>
        <v>55761.51999999999</v>
      </c>
      <c r="L471" s="66">
        <f t="shared" si="47"/>
        <v>25.480000000000029</v>
      </c>
      <c r="M471" s="66">
        <f t="shared" si="50"/>
        <v>9.8000000000000007</v>
      </c>
      <c r="N471" s="66">
        <f t="shared" si="51"/>
        <v>55796.799999999996</v>
      </c>
      <c r="O471" s="51"/>
      <c r="P471" s="63"/>
      <c r="Q471" s="67"/>
      <c r="R471" s="50"/>
    </row>
    <row r="472" spans="1:18" ht="56.1" customHeight="1">
      <c r="A472" s="51">
        <f t="shared" si="49"/>
        <v>570</v>
      </c>
      <c r="B472" s="63"/>
      <c r="C472" s="51"/>
      <c r="D472" s="64" t="str">
        <f t="array" ref="D472">IF(ISERROR(VLOOKUP(C472,District2,2,FALSE)),"",VLOOKUP(C472,District2,2,FALSE))</f>
        <v/>
      </c>
      <c r="E472" s="63"/>
      <c r="F472" s="65"/>
      <c r="G472" s="63"/>
      <c r="H472" s="51"/>
      <c r="I472" s="51"/>
      <c r="J472" s="51"/>
      <c r="K472" s="66">
        <f t="shared" si="48"/>
        <v>55761.51999999999</v>
      </c>
      <c r="L472" s="66">
        <f t="shared" si="47"/>
        <v>25.480000000000029</v>
      </c>
      <c r="M472" s="66">
        <f t="shared" si="50"/>
        <v>9.8000000000000007</v>
      </c>
      <c r="N472" s="66">
        <f t="shared" si="51"/>
        <v>55796.799999999996</v>
      </c>
      <c r="O472" s="51"/>
      <c r="P472" s="63"/>
      <c r="Q472" s="67"/>
      <c r="R472" s="50"/>
    </row>
    <row r="473" spans="1:18" ht="56.1" customHeight="1">
      <c r="A473" s="51">
        <f t="shared" si="49"/>
        <v>571</v>
      </c>
      <c r="B473" s="63"/>
      <c r="C473" s="51"/>
      <c r="D473" s="64" t="str">
        <f t="array" ref="D473">IF(ISERROR(VLOOKUP(C473,District2,2,FALSE)),"",VLOOKUP(C473,District2,2,FALSE))</f>
        <v/>
      </c>
      <c r="E473" s="63"/>
      <c r="F473" s="65"/>
      <c r="G473" s="63"/>
      <c r="H473" s="51"/>
      <c r="I473" s="51"/>
      <c r="J473" s="51"/>
      <c r="K473" s="66">
        <f t="shared" si="48"/>
        <v>55761.51999999999</v>
      </c>
      <c r="L473" s="66">
        <f t="shared" si="47"/>
        <v>25.480000000000029</v>
      </c>
      <c r="M473" s="66">
        <f t="shared" si="50"/>
        <v>9.8000000000000007</v>
      </c>
      <c r="N473" s="66">
        <f t="shared" si="51"/>
        <v>55796.799999999996</v>
      </c>
      <c r="O473" s="51"/>
      <c r="P473" s="63"/>
      <c r="Q473" s="67"/>
      <c r="R473" s="50"/>
    </row>
    <row r="474" spans="1:18" ht="56.1" customHeight="1">
      <c r="A474" s="51">
        <f t="shared" si="49"/>
        <v>572</v>
      </c>
      <c r="B474" s="63"/>
      <c r="C474" s="51"/>
      <c r="D474" s="64" t="str">
        <f t="array" ref="D474">IF(ISERROR(VLOOKUP(C474,District2,2,FALSE)),"",VLOOKUP(C474,District2,2,FALSE))</f>
        <v/>
      </c>
      <c r="E474" s="63"/>
      <c r="F474" s="65"/>
      <c r="G474" s="63"/>
      <c r="H474" s="51"/>
      <c r="I474" s="51"/>
      <c r="J474" s="51"/>
      <c r="K474" s="66">
        <f t="shared" si="48"/>
        <v>55761.51999999999</v>
      </c>
      <c r="L474" s="66">
        <f t="shared" si="47"/>
        <v>25.480000000000029</v>
      </c>
      <c r="M474" s="66">
        <f t="shared" si="50"/>
        <v>9.8000000000000007</v>
      </c>
      <c r="N474" s="66">
        <f t="shared" si="51"/>
        <v>55796.799999999996</v>
      </c>
      <c r="O474" s="51"/>
      <c r="P474" s="63"/>
      <c r="Q474" s="67"/>
      <c r="R474" s="50"/>
    </row>
    <row r="475" spans="1:18" ht="56.1" customHeight="1">
      <c r="A475" s="51">
        <f t="shared" si="49"/>
        <v>573</v>
      </c>
      <c r="B475" s="63"/>
      <c r="C475" s="51"/>
      <c r="D475" s="64" t="str">
        <f t="array" ref="D475">IF(ISERROR(VLOOKUP(C475,District2,2,FALSE)),"",VLOOKUP(C475,District2,2,FALSE))</f>
        <v/>
      </c>
      <c r="E475" s="63"/>
      <c r="F475" s="65"/>
      <c r="G475" s="63"/>
      <c r="H475" s="51"/>
      <c r="I475" s="51"/>
      <c r="J475" s="51"/>
      <c r="K475" s="66">
        <f t="shared" si="48"/>
        <v>55761.51999999999</v>
      </c>
      <c r="L475" s="66">
        <f t="shared" si="47"/>
        <v>25.480000000000029</v>
      </c>
      <c r="M475" s="66">
        <f t="shared" si="50"/>
        <v>9.8000000000000007</v>
      </c>
      <c r="N475" s="66">
        <f t="shared" si="51"/>
        <v>55796.799999999996</v>
      </c>
      <c r="O475" s="51"/>
      <c r="P475" s="63"/>
      <c r="Q475" s="67"/>
      <c r="R475" s="50"/>
    </row>
    <row r="476" spans="1:18" ht="56.1" customHeight="1">
      <c r="A476" s="51">
        <f t="shared" si="49"/>
        <v>574</v>
      </c>
      <c r="B476" s="63"/>
      <c r="C476" s="51"/>
      <c r="D476" s="64" t="str">
        <f t="array" ref="D476">IF(ISERROR(VLOOKUP(C476,District2,2,FALSE)),"",VLOOKUP(C476,District2,2,FALSE))</f>
        <v/>
      </c>
      <c r="E476" s="63"/>
      <c r="F476" s="65"/>
      <c r="G476" s="63"/>
      <c r="H476" s="51"/>
      <c r="I476" s="51"/>
      <c r="J476" s="51"/>
      <c r="K476" s="66">
        <f t="shared" si="48"/>
        <v>55761.51999999999</v>
      </c>
      <c r="L476" s="66">
        <f t="shared" si="47"/>
        <v>25.480000000000029</v>
      </c>
      <c r="M476" s="66">
        <f t="shared" si="50"/>
        <v>9.8000000000000007</v>
      </c>
      <c r="N476" s="66">
        <f t="shared" si="51"/>
        <v>55796.799999999996</v>
      </c>
      <c r="O476" s="51"/>
      <c r="P476" s="63"/>
      <c r="Q476" s="67"/>
      <c r="R476" s="50"/>
    </row>
    <row r="477" spans="1:18" ht="56.1" customHeight="1">
      <c r="A477" s="51">
        <f t="shared" si="49"/>
        <v>575</v>
      </c>
      <c r="B477" s="63"/>
      <c r="C477" s="51"/>
      <c r="D477" s="64" t="str">
        <f t="array" ref="D477">IF(ISERROR(VLOOKUP(C477,District2,2,FALSE)),"",VLOOKUP(C477,District2,2,FALSE))</f>
        <v/>
      </c>
      <c r="E477" s="63"/>
      <c r="F477" s="65"/>
      <c r="G477" s="63"/>
      <c r="H477" s="51"/>
      <c r="I477" s="51"/>
      <c r="J477" s="51"/>
      <c r="K477" s="66">
        <f t="shared" si="48"/>
        <v>55761.51999999999</v>
      </c>
      <c r="L477" s="66">
        <f t="shared" si="47"/>
        <v>25.480000000000029</v>
      </c>
      <c r="M477" s="66">
        <f t="shared" si="50"/>
        <v>9.8000000000000007</v>
      </c>
      <c r="N477" s="66">
        <f t="shared" si="51"/>
        <v>55796.799999999996</v>
      </c>
      <c r="O477" s="51"/>
      <c r="P477" s="63"/>
      <c r="Q477" s="67"/>
      <c r="R477" s="50"/>
    </row>
    <row r="478" spans="1:18" ht="56.1" customHeight="1">
      <c r="A478" s="51">
        <f t="shared" si="49"/>
        <v>576</v>
      </c>
      <c r="B478" s="63"/>
      <c r="C478" s="51"/>
      <c r="D478" s="64" t="str">
        <f t="array" ref="D478">IF(ISERROR(VLOOKUP(C478,District2,2,FALSE)),"",VLOOKUP(C478,District2,2,FALSE))</f>
        <v/>
      </c>
      <c r="E478" s="63"/>
      <c r="F478" s="65"/>
      <c r="G478" s="63"/>
      <c r="H478" s="51"/>
      <c r="I478" s="51"/>
      <c r="J478" s="51"/>
      <c r="K478" s="66">
        <f t="shared" si="48"/>
        <v>55761.51999999999</v>
      </c>
      <c r="L478" s="66">
        <f t="shared" si="47"/>
        <v>25.480000000000029</v>
      </c>
      <c r="M478" s="66">
        <f t="shared" si="50"/>
        <v>9.8000000000000007</v>
      </c>
      <c r="N478" s="66">
        <f t="shared" si="51"/>
        <v>55796.799999999996</v>
      </c>
      <c r="O478" s="51"/>
      <c r="P478" s="63"/>
      <c r="Q478" s="67"/>
      <c r="R478" s="50"/>
    </row>
    <row r="479" spans="1:18" ht="56.1" customHeight="1">
      <c r="A479" s="51">
        <f t="shared" si="49"/>
        <v>577</v>
      </c>
      <c r="B479" s="63"/>
      <c r="C479" s="51"/>
      <c r="D479" s="64" t="str">
        <f t="array" ref="D479">IF(ISERROR(VLOOKUP(C479,District2,2,FALSE)),"",VLOOKUP(C479,District2,2,FALSE))</f>
        <v/>
      </c>
      <c r="E479" s="63"/>
      <c r="F479" s="65"/>
      <c r="G479" s="63"/>
      <c r="H479" s="51"/>
      <c r="I479" s="51"/>
      <c r="J479" s="51"/>
      <c r="K479" s="66">
        <f t="shared" si="48"/>
        <v>55761.51999999999</v>
      </c>
      <c r="L479" s="66">
        <f t="shared" si="47"/>
        <v>25.480000000000029</v>
      </c>
      <c r="M479" s="66">
        <f t="shared" si="50"/>
        <v>9.8000000000000007</v>
      </c>
      <c r="N479" s="66">
        <f t="shared" si="51"/>
        <v>55796.799999999996</v>
      </c>
      <c r="O479" s="51"/>
      <c r="P479" s="63"/>
      <c r="Q479" s="67"/>
      <c r="R479" s="50"/>
    </row>
    <row r="480" spans="1:18" ht="56.1" customHeight="1">
      <c r="A480" s="51">
        <f t="shared" si="49"/>
        <v>578</v>
      </c>
      <c r="B480" s="63"/>
      <c r="C480" s="51"/>
      <c r="D480" s="64" t="str">
        <f t="array" ref="D480">IF(ISERROR(VLOOKUP(C480,District2,2,FALSE)),"",VLOOKUP(C480,District2,2,FALSE))</f>
        <v/>
      </c>
      <c r="E480" s="63"/>
      <c r="F480" s="65"/>
      <c r="G480" s="63"/>
      <c r="H480" s="51"/>
      <c r="I480" s="51"/>
      <c r="J480" s="51"/>
      <c r="K480" s="66">
        <f t="shared" si="48"/>
        <v>55761.51999999999</v>
      </c>
      <c r="L480" s="66">
        <f t="shared" si="47"/>
        <v>25.480000000000029</v>
      </c>
      <c r="M480" s="66">
        <f t="shared" si="50"/>
        <v>9.8000000000000007</v>
      </c>
      <c r="N480" s="66">
        <f t="shared" si="51"/>
        <v>55796.799999999996</v>
      </c>
      <c r="O480" s="51"/>
      <c r="P480" s="63"/>
      <c r="Q480" s="67"/>
      <c r="R480" s="50"/>
    </row>
    <row r="481" spans="1:18" ht="56.1" customHeight="1">
      <c r="A481" s="51">
        <f t="shared" si="49"/>
        <v>579</v>
      </c>
      <c r="B481" s="63"/>
      <c r="C481" s="51"/>
      <c r="D481" s="64" t="str">
        <f t="array" ref="D481">IF(ISERROR(VLOOKUP(C481,District2,2,FALSE)),"",VLOOKUP(C481,District2,2,FALSE))</f>
        <v/>
      </c>
      <c r="E481" s="63"/>
      <c r="F481" s="65"/>
      <c r="G481" s="63"/>
      <c r="H481" s="51"/>
      <c r="I481" s="51"/>
      <c r="J481" s="51"/>
      <c r="K481" s="66">
        <f t="shared" si="48"/>
        <v>55761.51999999999</v>
      </c>
      <c r="L481" s="66">
        <f t="shared" si="47"/>
        <v>25.480000000000029</v>
      </c>
      <c r="M481" s="66">
        <f t="shared" si="50"/>
        <v>9.8000000000000007</v>
      </c>
      <c r="N481" s="66">
        <f t="shared" si="51"/>
        <v>55796.799999999996</v>
      </c>
      <c r="O481" s="51"/>
      <c r="P481" s="63"/>
      <c r="Q481" s="67"/>
      <c r="R481" s="50"/>
    </row>
    <row r="482" spans="1:18" ht="56.1" customHeight="1">
      <c r="A482" s="51">
        <f t="shared" si="49"/>
        <v>580</v>
      </c>
      <c r="B482" s="63"/>
      <c r="C482" s="51"/>
      <c r="D482" s="64" t="str">
        <f t="array" ref="D482">IF(ISERROR(VLOOKUP(C482,District2,2,FALSE)),"",VLOOKUP(C482,District2,2,FALSE))</f>
        <v/>
      </c>
      <c r="E482" s="63"/>
      <c r="F482" s="63"/>
      <c r="G482" s="63"/>
      <c r="H482" s="51"/>
      <c r="I482" s="51"/>
      <c r="J482" s="51"/>
      <c r="K482" s="66">
        <f t="shared" si="48"/>
        <v>55761.51999999999</v>
      </c>
      <c r="L482" s="66">
        <f t="shared" si="47"/>
        <v>25.480000000000029</v>
      </c>
      <c r="M482" s="66">
        <f t="shared" si="50"/>
        <v>9.8000000000000007</v>
      </c>
      <c r="N482" s="66">
        <f t="shared" si="51"/>
        <v>55796.799999999996</v>
      </c>
      <c r="O482" s="51"/>
      <c r="P482" s="63"/>
      <c r="Q482" s="67"/>
      <c r="R482" s="50"/>
    </row>
    <row r="483" spans="1:18" ht="56.1" customHeight="1">
      <c r="A483" s="51">
        <f t="shared" si="49"/>
        <v>581</v>
      </c>
      <c r="B483" s="63"/>
      <c r="C483" s="51"/>
      <c r="D483" s="64" t="str">
        <f t="array" ref="D483">IF(ISERROR(VLOOKUP(C483,District2,2,FALSE)),"",VLOOKUP(C483,District2,2,FALSE))</f>
        <v/>
      </c>
      <c r="E483" s="63"/>
      <c r="F483" s="65"/>
      <c r="G483" s="63"/>
      <c r="H483" s="51"/>
      <c r="I483" s="51"/>
      <c r="J483" s="51"/>
      <c r="K483" s="66">
        <f t="shared" si="48"/>
        <v>55761.51999999999</v>
      </c>
      <c r="L483" s="66">
        <f t="shared" si="47"/>
        <v>25.480000000000029</v>
      </c>
      <c r="M483" s="66">
        <f t="shared" si="50"/>
        <v>9.8000000000000007</v>
      </c>
      <c r="N483" s="66">
        <f t="shared" si="51"/>
        <v>55796.799999999996</v>
      </c>
      <c r="O483" s="51"/>
      <c r="P483" s="63"/>
      <c r="Q483" s="67"/>
      <c r="R483" s="50"/>
    </row>
    <row r="484" spans="1:18" ht="56.1" customHeight="1">
      <c r="A484" s="51">
        <f t="shared" si="49"/>
        <v>582</v>
      </c>
      <c r="B484" s="63"/>
      <c r="C484" s="51"/>
      <c r="D484" s="64" t="str">
        <f t="array" ref="D484">IF(ISERROR(VLOOKUP(C484,District2,2,FALSE)),"",VLOOKUP(C484,District2,2,FALSE))</f>
        <v/>
      </c>
      <c r="E484" s="63"/>
      <c r="F484" s="65"/>
      <c r="G484" s="63"/>
      <c r="H484" s="51"/>
      <c r="I484" s="51"/>
      <c r="J484" s="51"/>
      <c r="K484" s="66">
        <f t="shared" si="48"/>
        <v>55761.51999999999</v>
      </c>
      <c r="L484" s="66">
        <f t="shared" si="47"/>
        <v>25.480000000000029</v>
      </c>
      <c r="M484" s="66">
        <f t="shared" si="50"/>
        <v>9.8000000000000007</v>
      </c>
      <c r="N484" s="66">
        <f t="shared" si="51"/>
        <v>55796.799999999996</v>
      </c>
      <c r="O484" s="51"/>
      <c r="P484" s="63"/>
      <c r="Q484" s="67"/>
      <c r="R484" s="50"/>
    </row>
    <row r="485" spans="1:18" ht="56.1" customHeight="1">
      <c r="A485" s="51">
        <f t="shared" si="49"/>
        <v>583</v>
      </c>
      <c r="B485" s="63"/>
      <c r="C485" s="51"/>
      <c r="D485" s="64" t="str">
        <f t="array" ref="D485">IF(ISERROR(VLOOKUP(C485,District2,2,FALSE)),"",VLOOKUP(C485,District2,2,FALSE))</f>
        <v/>
      </c>
      <c r="E485" s="63"/>
      <c r="F485" s="65"/>
      <c r="G485" s="63"/>
      <c r="H485" s="51"/>
      <c r="I485" s="51"/>
      <c r="J485" s="51"/>
      <c r="K485" s="66">
        <f t="shared" si="48"/>
        <v>55761.51999999999</v>
      </c>
      <c r="L485" s="66">
        <f t="shared" si="47"/>
        <v>25.480000000000029</v>
      </c>
      <c r="M485" s="66">
        <f t="shared" si="50"/>
        <v>9.8000000000000007</v>
      </c>
      <c r="N485" s="66">
        <f t="shared" si="51"/>
        <v>55796.799999999996</v>
      </c>
      <c r="O485" s="51"/>
      <c r="P485" s="63"/>
      <c r="Q485" s="67"/>
      <c r="R485" s="50"/>
    </row>
    <row r="486" spans="1:18" ht="56.1" customHeight="1">
      <c r="A486" s="51">
        <f t="shared" si="49"/>
        <v>584</v>
      </c>
      <c r="B486" s="63"/>
      <c r="C486" s="51"/>
      <c r="D486" s="64" t="str">
        <f t="array" ref="D486">IF(ISERROR(VLOOKUP(C486,District2,2,FALSE)),"",VLOOKUP(C486,District2,2,FALSE))</f>
        <v/>
      </c>
      <c r="E486" s="63"/>
      <c r="F486" s="65"/>
      <c r="G486" s="63"/>
      <c r="H486" s="51"/>
      <c r="I486" s="51"/>
      <c r="J486" s="51"/>
      <c r="K486" s="66">
        <f t="shared" si="48"/>
        <v>55761.51999999999</v>
      </c>
      <c r="L486" s="66">
        <f t="shared" si="47"/>
        <v>25.480000000000029</v>
      </c>
      <c r="M486" s="66">
        <f t="shared" si="50"/>
        <v>9.8000000000000007</v>
      </c>
      <c r="N486" s="66">
        <f t="shared" si="51"/>
        <v>55796.799999999996</v>
      </c>
      <c r="O486" s="51"/>
      <c r="P486" s="63"/>
      <c r="Q486" s="67"/>
      <c r="R486" s="50"/>
    </row>
    <row r="487" spans="1:18" ht="56.1" customHeight="1">
      <c r="A487" s="51">
        <f t="shared" si="49"/>
        <v>585</v>
      </c>
      <c r="B487" s="63"/>
      <c r="C487" s="51"/>
      <c r="D487" s="64" t="str">
        <f t="array" ref="D487">IF(ISERROR(VLOOKUP(C487,District2,2,FALSE)),"",VLOOKUP(C487,District2,2,FALSE))</f>
        <v/>
      </c>
      <c r="E487" s="63"/>
      <c r="F487" s="65"/>
      <c r="G487" s="63"/>
      <c r="H487" s="51"/>
      <c r="I487" s="51"/>
      <c r="J487" s="51"/>
      <c r="K487" s="66">
        <f t="shared" si="48"/>
        <v>55761.51999999999</v>
      </c>
      <c r="L487" s="66">
        <f t="shared" si="47"/>
        <v>25.480000000000029</v>
      </c>
      <c r="M487" s="66">
        <f t="shared" si="50"/>
        <v>9.8000000000000007</v>
      </c>
      <c r="N487" s="66">
        <f t="shared" si="51"/>
        <v>55796.799999999996</v>
      </c>
      <c r="O487" s="51"/>
      <c r="P487" s="63"/>
      <c r="Q487" s="67"/>
      <c r="R487" s="50"/>
    </row>
    <row r="488" spans="1:18" ht="56.1" customHeight="1">
      <c r="A488" s="51">
        <f t="shared" si="49"/>
        <v>586</v>
      </c>
      <c r="B488" s="63"/>
      <c r="C488" s="51"/>
      <c r="D488" s="64" t="str">
        <f t="array" ref="D488">IF(ISERROR(VLOOKUP(C488,District2,2,FALSE)),"",VLOOKUP(C488,District2,2,FALSE))</f>
        <v/>
      </c>
      <c r="E488" s="63"/>
      <c r="F488" s="65"/>
      <c r="G488" s="63"/>
      <c r="H488" s="51"/>
      <c r="I488" s="51"/>
      <c r="J488" s="51"/>
      <c r="K488" s="66">
        <f t="shared" si="48"/>
        <v>55761.51999999999</v>
      </c>
      <c r="L488" s="66">
        <f t="shared" si="47"/>
        <v>25.480000000000029</v>
      </c>
      <c r="M488" s="66">
        <f t="shared" si="50"/>
        <v>9.8000000000000007</v>
      </c>
      <c r="N488" s="66">
        <f t="shared" si="51"/>
        <v>55796.799999999996</v>
      </c>
      <c r="O488" s="51"/>
      <c r="P488" s="63"/>
      <c r="Q488" s="67"/>
      <c r="R488" s="50"/>
    </row>
    <row r="489" spans="1:18" ht="56.1" customHeight="1">
      <c r="A489" s="51">
        <f t="shared" si="49"/>
        <v>587</v>
      </c>
      <c r="B489" s="63"/>
      <c r="C489" s="51"/>
      <c r="D489" s="64" t="str">
        <f t="array" ref="D489">IF(ISERROR(VLOOKUP(C489,District2,2,FALSE)),"",VLOOKUP(C489,District2,2,FALSE))</f>
        <v/>
      </c>
      <c r="E489" s="63"/>
      <c r="F489" s="65"/>
      <c r="G489" s="63"/>
      <c r="H489" s="51"/>
      <c r="I489" s="51"/>
      <c r="J489" s="51"/>
      <c r="K489" s="66">
        <f t="shared" si="48"/>
        <v>55761.51999999999</v>
      </c>
      <c r="L489" s="66">
        <f t="shared" si="47"/>
        <v>25.480000000000029</v>
      </c>
      <c r="M489" s="66">
        <f t="shared" si="50"/>
        <v>9.8000000000000007</v>
      </c>
      <c r="N489" s="66">
        <f t="shared" si="51"/>
        <v>55796.799999999996</v>
      </c>
      <c r="O489" s="51"/>
      <c r="P489" s="63"/>
      <c r="Q489" s="67"/>
      <c r="R489" s="50"/>
    </row>
    <row r="490" spans="1:18" ht="56.1" customHeight="1">
      <c r="A490" s="51">
        <f t="shared" si="49"/>
        <v>588</v>
      </c>
      <c r="B490" s="63"/>
      <c r="C490" s="51"/>
      <c r="D490" s="64" t="str">
        <f t="array" ref="D490">IF(ISERROR(VLOOKUP(C490,District2,2,FALSE)),"",VLOOKUP(C490,District2,2,FALSE))</f>
        <v/>
      </c>
      <c r="E490" s="63"/>
      <c r="F490" s="65"/>
      <c r="G490" s="63"/>
      <c r="H490" s="51"/>
      <c r="I490" s="51"/>
      <c r="J490" s="51"/>
      <c r="K490" s="66">
        <f t="shared" si="48"/>
        <v>55761.51999999999</v>
      </c>
      <c r="L490" s="66">
        <f t="shared" ref="L490:L553" si="52">SUM(I490)+L489</f>
        <v>25.480000000000029</v>
      </c>
      <c r="M490" s="66">
        <f t="shared" si="50"/>
        <v>9.8000000000000007</v>
      </c>
      <c r="N490" s="66">
        <f t="shared" si="51"/>
        <v>55796.799999999996</v>
      </c>
      <c r="O490" s="51"/>
      <c r="P490" s="63"/>
      <c r="Q490" s="67"/>
      <c r="R490" s="50"/>
    </row>
    <row r="491" spans="1:18" ht="56.1" customHeight="1">
      <c r="A491" s="51">
        <f t="shared" si="49"/>
        <v>589</v>
      </c>
      <c r="B491" s="63"/>
      <c r="C491" s="51"/>
      <c r="D491" s="64" t="str">
        <f t="array" ref="D491">IF(ISERROR(VLOOKUP(C491,District2,2,FALSE)),"",VLOOKUP(C491,District2,2,FALSE))</f>
        <v/>
      </c>
      <c r="E491" s="63"/>
      <c r="F491" s="65"/>
      <c r="G491" s="63"/>
      <c r="H491" s="51"/>
      <c r="I491" s="51"/>
      <c r="J491" s="51"/>
      <c r="K491" s="66">
        <f t="shared" si="48"/>
        <v>55761.51999999999</v>
      </c>
      <c r="L491" s="66">
        <f t="shared" si="52"/>
        <v>25.480000000000029</v>
      </c>
      <c r="M491" s="66">
        <f t="shared" si="50"/>
        <v>9.8000000000000007</v>
      </c>
      <c r="N491" s="66">
        <f t="shared" si="51"/>
        <v>55796.799999999996</v>
      </c>
      <c r="O491" s="51"/>
      <c r="P491" s="63"/>
      <c r="Q491" s="67"/>
      <c r="R491" s="50"/>
    </row>
    <row r="492" spans="1:18" ht="56.1" customHeight="1">
      <c r="A492" s="51">
        <f t="shared" si="49"/>
        <v>590</v>
      </c>
      <c r="B492" s="63"/>
      <c r="C492" s="51"/>
      <c r="D492" s="64" t="str">
        <f t="array" ref="D492">IF(ISERROR(VLOOKUP(C492,District2,2,FALSE)),"",VLOOKUP(C492,District2,2,FALSE))</f>
        <v/>
      </c>
      <c r="E492" s="63"/>
      <c r="F492" s="65"/>
      <c r="G492" s="63"/>
      <c r="H492" s="51"/>
      <c r="I492" s="51"/>
      <c r="J492" s="51"/>
      <c r="K492" s="66">
        <f t="shared" si="48"/>
        <v>55761.51999999999</v>
      </c>
      <c r="L492" s="66">
        <f t="shared" si="52"/>
        <v>25.480000000000029</v>
      </c>
      <c r="M492" s="66">
        <f t="shared" si="50"/>
        <v>9.8000000000000007</v>
      </c>
      <c r="N492" s="66">
        <f t="shared" si="51"/>
        <v>55796.799999999996</v>
      </c>
      <c r="O492" s="51"/>
      <c r="P492" s="63"/>
      <c r="Q492" s="67"/>
      <c r="R492" s="50"/>
    </row>
    <row r="493" spans="1:18" ht="56.1" customHeight="1">
      <c r="A493" s="51">
        <f t="shared" si="49"/>
        <v>591</v>
      </c>
      <c r="B493" s="63"/>
      <c r="C493" s="51"/>
      <c r="D493" s="64" t="str">
        <f t="array" ref="D493">IF(ISERROR(VLOOKUP(C493,District2,2,FALSE)),"",VLOOKUP(C493,District2,2,FALSE))</f>
        <v/>
      </c>
      <c r="E493" s="63"/>
      <c r="F493" s="65"/>
      <c r="G493" s="63"/>
      <c r="H493" s="51"/>
      <c r="I493" s="51"/>
      <c r="J493" s="51"/>
      <c r="K493" s="66">
        <f t="shared" si="48"/>
        <v>55761.51999999999</v>
      </c>
      <c r="L493" s="66">
        <f t="shared" si="52"/>
        <v>25.480000000000029</v>
      </c>
      <c r="M493" s="66">
        <f t="shared" si="50"/>
        <v>9.8000000000000007</v>
      </c>
      <c r="N493" s="66">
        <f t="shared" si="51"/>
        <v>55796.799999999996</v>
      </c>
      <c r="O493" s="51"/>
      <c r="P493" s="63"/>
      <c r="Q493" s="67"/>
      <c r="R493" s="50"/>
    </row>
    <row r="494" spans="1:18" ht="56.1" customHeight="1">
      <c r="A494" s="51">
        <f t="shared" si="49"/>
        <v>592</v>
      </c>
      <c r="B494" s="63"/>
      <c r="C494" s="51"/>
      <c r="D494" s="64" t="str">
        <f t="array" ref="D494">IF(ISERROR(VLOOKUP(C494,District2,2,FALSE)),"",VLOOKUP(C494,District2,2,FALSE))</f>
        <v/>
      </c>
      <c r="E494" s="63"/>
      <c r="F494" s="65"/>
      <c r="G494" s="63"/>
      <c r="H494" s="51"/>
      <c r="I494" s="51"/>
      <c r="J494" s="51"/>
      <c r="K494" s="66">
        <f t="shared" si="48"/>
        <v>55761.51999999999</v>
      </c>
      <c r="L494" s="66">
        <f t="shared" si="52"/>
        <v>25.480000000000029</v>
      </c>
      <c r="M494" s="66">
        <f t="shared" si="50"/>
        <v>9.8000000000000007</v>
      </c>
      <c r="N494" s="66">
        <f t="shared" si="51"/>
        <v>55796.799999999996</v>
      </c>
      <c r="O494" s="51"/>
      <c r="P494" s="63"/>
      <c r="Q494" s="67"/>
      <c r="R494" s="50"/>
    </row>
    <row r="495" spans="1:18" ht="56.1" customHeight="1">
      <c r="A495" s="51">
        <f t="shared" si="49"/>
        <v>593</v>
      </c>
      <c r="B495" s="63"/>
      <c r="C495" s="51"/>
      <c r="D495" s="64" t="str">
        <f t="array" ref="D495">IF(ISERROR(VLOOKUP(C495,District2,2,FALSE)),"",VLOOKUP(C495,District2,2,FALSE))</f>
        <v/>
      </c>
      <c r="E495" s="63"/>
      <c r="F495" s="65"/>
      <c r="G495" s="63"/>
      <c r="H495" s="51"/>
      <c r="I495" s="51"/>
      <c r="J495" s="51"/>
      <c r="K495" s="66">
        <f t="shared" ref="K495:K558" si="53">SUM(H495)+K494</f>
        <v>55761.51999999999</v>
      </c>
      <c r="L495" s="66">
        <f t="shared" si="52"/>
        <v>25.480000000000029</v>
      </c>
      <c r="M495" s="66">
        <f t="shared" si="50"/>
        <v>9.8000000000000007</v>
      </c>
      <c r="N495" s="66">
        <f t="shared" si="51"/>
        <v>55796.799999999996</v>
      </c>
      <c r="O495" s="51"/>
      <c r="P495" s="63"/>
      <c r="Q495" s="67"/>
      <c r="R495" s="50"/>
    </row>
    <row r="496" spans="1:18" ht="56.1" customHeight="1">
      <c r="A496" s="51">
        <f t="shared" si="49"/>
        <v>594</v>
      </c>
      <c r="B496" s="63"/>
      <c r="C496" s="51"/>
      <c r="D496" s="64" t="str">
        <f t="array" ref="D496">IF(ISERROR(VLOOKUP(C496,District2,2,FALSE)),"",VLOOKUP(C496,District2,2,FALSE))</f>
        <v/>
      </c>
      <c r="E496" s="63"/>
      <c r="F496" s="65"/>
      <c r="G496" s="63"/>
      <c r="H496" s="51"/>
      <c r="I496" s="51"/>
      <c r="J496" s="51"/>
      <c r="K496" s="66">
        <f t="shared" si="53"/>
        <v>55761.51999999999</v>
      </c>
      <c r="L496" s="66">
        <f t="shared" si="52"/>
        <v>25.480000000000029</v>
      </c>
      <c r="M496" s="66">
        <f t="shared" si="50"/>
        <v>9.8000000000000007</v>
      </c>
      <c r="N496" s="66">
        <f t="shared" si="51"/>
        <v>55796.799999999996</v>
      </c>
      <c r="O496" s="51"/>
      <c r="P496" s="63"/>
      <c r="Q496" s="67"/>
      <c r="R496" s="50"/>
    </row>
    <row r="497" spans="1:18" ht="56.1" customHeight="1">
      <c r="A497" s="51">
        <f t="shared" si="49"/>
        <v>595</v>
      </c>
      <c r="B497" s="63"/>
      <c r="C497" s="51"/>
      <c r="D497" s="64" t="str">
        <f t="array" ref="D497">IF(ISERROR(VLOOKUP(C497,District2,2,FALSE)),"",VLOOKUP(C497,District2,2,FALSE))</f>
        <v/>
      </c>
      <c r="E497" s="63"/>
      <c r="F497" s="65"/>
      <c r="G497" s="63"/>
      <c r="H497" s="51"/>
      <c r="I497" s="51"/>
      <c r="J497" s="51"/>
      <c r="K497" s="66">
        <f t="shared" si="53"/>
        <v>55761.51999999999</v>
      </c>
      <c r="L497" s="66">
        <f t="shared" si="52"/>
        <v>25.480000000000029</v>
      </c>
      <c r="M497" s="66">
        <f t="shared" si="50"/>
        <v>9.8000000000000007</v>
      </c>
      <c r="N497" s="66">
        <f t="shared" si="51"/>
        <v>55796.799999999996</v>
      </c>
      <c r="O497" s="51"/>
      <c r="P497" s="63"/>
      <c r="Q497" s="67"/>
      <c r="R497" s="50"/>
    </row>
    <row r="498" spans="1:18" ht="56.1" customHeight="1">
      <c r="A498" s="51">
        <f t="shared" si="49"/>
        <v>596</v>
      </c>
      <c r="B498" s="63"/>
      <c r="C498" s="51"/>
      <c r="D498" s="64" t="str">
        <f t="array" ref="D498">IF(ISERROR(VLOOKUP(C498,District2,2,FALSE)),"",VLOOKUP(C498,District2,2,FALSE))</f>
        <v/>
      </c>
      <c r="E498" s="63"/>
      <c r="F498" s="65"/>
      <c r="G498" s="63"/>
      <c r="H498" s="51"/>
      <c r="I498" s="51"/>
      <c r="J498" s="51"/>
      <c r="K498" s="66">
        <f t="shared" si="53"/>
        <v>55761.51999999999</v>
      </c>
      <c r="L498" s="66">
        <f t="shared" si="52"/>
        <v>25.480000000000029</v>
      </c>
      <c r="M498" s="66">
        <f t="shared" si="50"/>
        <v>9.8000000000000007</v>
      </c>
      <c r="N498" s="66">
        <f t="shared" si="51"/>
        <v>55796.799999999996</v>
      </c>
      <c r="O498" s="51"/>
      <c r="P498" s="63"/>
      <c r="Q498" s="67"/>
      <c r="R498" s="50"/>
    </row>
    <row r="499" spans="1:18" ht="56.1" customHeight="1">
      <c r="A499" s="51">
        <f t="shared" si="49"/>
        <v>597</v>
      </c>
      <c r="B499" s="63"/>
      <c r="C499" s="51"/>
      <c r="D499" s="64" t="str">
        <f t="array" ref="D499">IF(ISERROR(VLOOKUP(C499,District2,2,FALSE)),"",VLOOKUP(C499,District2,2,FALSE))</f>
        <v/>
      </c>
      <c r="E499" s="63"/>
      <c r="F499" s="65"/>
      <c r="G499" s="63"/>
      <c r="H499" s="51"/>
      <c r="I499" s="51"/>
      <c r="J499" s="51"/>
      <c r="K499" s="66">
        <f t="shared" si="53"/>
        <v>55761.51999999999</v>
      </c>
      <c r="L499" s="66">
        <f t="shared" si="52"/>
        <v>25.480000000000029</v>
      </c>
      <c r="M499" s="66">
        <f t="shared" si="50"/>
        <v>9.8000000000000007</v>
      </c>
      <c r="N499" s="66">
        <f t="shared" si="51"/>
        <v>55796.799999999996</v>
      </c>
      <c r="O499" s="51"/>
      <c r="P499" s="63"/>
      <c r="Q499" s="67"/>
      <c r="R499" s="50"/>
    </row>
    <row r="500" spans="1:18" ht="56.1" customHeight="1">
      <c r="A500" s="51">
        <f t="shared" si="49"/>
        <v>598</v>
      </c>
      <c r="B500" s="63"/>
      <c r="C500" s="51"/>
      <c r="D500" s="64" t="str">
        <f t="array" ref="D500">IF(ISERROR(VLOOKUP(C500,District2,2,FALSE)),"",VLOOKUP(C500,District2,2,FALSE))</f>
        <v/>
      </c>
      <c r="E500" s="63"/>
      <c r="F500" s="65"/>
      <c r="G500" s="63"/>
      <c r="H500" s="51"/>
      <c r="I500" s="51"/>
      <c r="J500" s="51"/>
      <c r="K500" s="66">
        <f t="shared" si="53"/>
        <v>55761.51999999999</v>
      </c>
      <c r="L500" s="66">
        <f t="shared" si="52"/>
        <v>25.480000000000029</v>
      </c>
      <c r="M500" s="66">
        <f t="shared" si="50"/>
        <v>9.8000000000000007</v>
      </c>
      <c r="N500" s="66">
        <f t="shared" si="51"/>
        <v>55796.799999999996</v>
      </c>
      <c r="O500" s="51"/>
      <c r="P500" s="63"/>
      <c r="Q500" s="67"/>
      <c r="R500" s="50"/>
    </row>
    <row r="501" spans="1:18" ht="56.1" customHeight="1">
      <c r="A501" s="51">
        <f t="shared" si="49"/>
        <v>599</v>
      </c>
      <c r="B501" s="63"/>
      <c r="C501" s="51"/>
      <c r="D501" s="64" t="str">
        <f t="array" ref="D501">IF(ISERROR(VLOOKUP(C501,District2,2,FALSE)),"",VLOOKUP(C501,District2,2,FALSE))</f>
        <v/>
      </c>
      <c r="E501" s="63"/>
      <c r="F501" s="65"/>
      <c r="G501" s="63"/>
      <c r="H501" s="51"/>
      <c r="I501" s="51"/>
      <c r="J501" s="51"/>
      <c r="K501" s="66">
        <f t="shared" si="53"/>
        <v>55761.51999999999</v>
      </c>
      <c r="L501" s="66">
        <f t="shared" si="52"/>
        <v>25.480000000000029</v>
      </c>
      <c r="M501" s="66">
        <f t="shared" si="50"/>
        <v>9.8000000000000007</v>
      </c>
      <c r="N501" s="66">
        <f t="shared" si="51"/>
        <v>55796.799999999996</v>
      </c>
      <c r="O501" s="51"/>
      <c r="P501" s="63"/>
      <c r="Q501" s="67"/>
      <c r="R501" s="50"/>
    </row>
    <row r="502" spans="1:18" ht="56.1" customHeight="1">
      <c r="A502" s="51">
        <f t="shared" si="49"/>
        <v>600</v>
      </c>
      <c r="B502" s="63"/>
      <c r="C502" s="51"/>
      <c r="D502" s="64" t="str">
        <f t="array" ref="D502">IF(ISERROR(VLOOKUP(C502,District2,2,FALSE)),"",VLOOKUP(C502,District2,2,FALSE))</f>
        <v/>
      </c>
      <c r="E502" s="63"/>
      <c r="F502" s="65"/>
      <c r="G502" s="63"/>
      <c r="H502" s="51"/>
      <c r="I502" s="51"/>
      <c r="J502" s="51"/>
      <c r="K502" s="66">
        <f t="shared" si="53"/>
        <v>55761.51999999999</v>
      </c>
      <c r="L502" s="66">
        <f t="shared" si="52"/>
        <v>25.480000000000029</v>
      </c>
      <c r="M502" s="66">
        <f t="shared" si="50"/>
        <v>9.8000000000000007</v>
      </c>
      <c r="N502" s="66">
        <f t="shared" si="51"/>
        <v>55796.799999999996</v>
      </c>
      <c r="O502" s="51"/>
      <c r="P502" s="63"/>
      <c r="Q502" s="67"/>
      <c r="R502" s="50"/>
    </row>
    <row r="503" spans="1:18" ht="56.1" customHeight="1">
      <c r="A503" s="51">
        <f t="shared" si="49"/>
        <v>601</v>
      </c>
      <c r="B503" s="63"/>
      <c r="C503" s="51"/>
      <c r="D503" s="64" t="str">
        <f t="array" ref="D503">IF(ISERROR(VLOOKUP(C503,District2,2,FALSE)),"",VLOOKUP(C503,District2,2,FALSE))</f>
        <v/>
      </c>
      <c r="E503" s="63"/>
      <c r="F503" s="65"/>
      <c r="G503" s="63"/>
      <c r="H503" s="51"/>
      <c r="I503" s="51"/>
      <c r="J503" s="51"/>
      <c r="K503" s="66">
        <f t="shared" si="53"/>
        <v>55761.51999999999</v>
      </c>
      <c r="L503" s="66">
        <f t="shared" si="52"/>
        <v>25.480000000000029</v>
      </c>
      <c r="M503" s="66">
        <f t="shared" si="50"/>
        <v>9.8000000000000007</v>
      </c>
      <c r="N503" s="66">
        <f t="shared" si="51"/>
        <v>55796.799999999996</v>
      </c>
      <c r="O503" s="51"/>
      <c r="P503" s="63"/>
      <c r="Q503" s="67"/>
      <c r="R503" s="50"/>
    </row>
    <row r="504" spans="1:18" ht="56.1" customHeight="1">
      <c r="A504" s="51">
        <f t="shared" si="49"/>
        <v>602</v>
      </c>
      <c r="B504" s="63"/>
      <c r="C504" s="51"/>
      <c r="D504" s="64" t="str">
        <f t="array" ref="D504">IF(ISERROR(VLOOKUP(C504,District2,2,FALSE)),"",VLOOKUP(C504,District2,2,FALSE))</f>
        <v/>
      </c>
      <c r="E504" s="63"/>
      <c r="F504" s="65"/>
      <c r="G504" s="63"/>
      <c r="H504" s="51"/>
      <c r="I504" s="51"/>
      <c r="J504" s="51"/>
      <c r="K504" s="66">
        <f t="shared" si="53"/>
        <v>55761.51999999999</v>
      </c>
      <c r="L504" s="66">
        <f t="shared" si="52"/>
        <v>25.480000000000029</v>
      </c>
      <c r="M504" s="66">
        <f t="shared" si="50"/>
        <v>9.8000000000000007</v>
      </c>
      <c r="N504" s="66">
        <f t="shared" si="51"/>
        <v>55796.799999999996</v>
      </c>
      <c r="O504" s="51"/>
      <c r="P504" s="63"/>
      <c r="Q504" s="67"/>
      <c r="R504" s="50"/>
    </row>
    <row r="505" spans="1:18" ht="56.1" customHeight="1">
      <c r="A505" s="51">
        <f t="shared" si="49"/>
        <v>603</v>
      </c>
      <c r="B505" s="63"/>
      <c r="C505" s="51"/>
      <c r="D505" s="64" t="str">
        <f t="array" ref="D505">IF(ISERROR(VLOOKUP(C505,District2,2,FALSE)),"",VLOOKUP(C505,District2,2,FALSE))</f>
        <v/>
      </c>
      <c r="E505" s="63"/>
      <c r="F505" s="65"/>
      <c r="G505" s="63"/>
      <c r="H505" s="51"/>
      <c r="I505" s="51"/>
      <c r="J505" s="51"/>
      <c r="K505" s="66">
        <f t="shared" si="53"/>
        <v>55761.51999999999</v>
      </c>
      <c r="L505" s="66">
        <f t="shared" si="52"/>
        <v>25.480000000000029</v>
      </c>
      <c r="M505" s="66">
        <f t="shared" si="50"/>
        <v>9.8000000000000007</v>
      </c>
      <c r="N505" s="66">
        <f t="shared" si="51"/>
        <v>55796.799999999996</v>
      </c>
      <c r="O505" s="51"/>
      <c r="P505" s="63"/>
      <c r="Q505" s="67"/>
      <c r="R505" s="50"/>
    </row>
    <row r="506" spans="1:18" ht="56.1" customHeight="1">
      <c r="A506" s="51">
        <f t="shared" si="49"/>
        <v>604</v>
      </c>
      <c r="B506" s="63"/>
      <c r="C506" s="51"/>
      <c r="D506" s="64" t="str">
        <f t="array" ref="D506">IF(ISERROR(VLOOKUP(C506,District2,2,FALSE)),"",VLOOKUP(C506,District2,2,FALSE))</f>
        <v/>
      </c>
      <c r="E506" s="63"/>
      <c r="F506" s="65"/>
      <c r="G506" s="63"/>
      <c r="H506" s="51"/>
      <c r="I506" s="51"/>
      <c r="J506" s="51"/>
      <c r="K506" s="66">
        <f t="shared" si="53"/>
        <v>55761.51999999999</v>
      </c>
      <c r="L506" s="66">
        <f t="shared" si="52"/>
        <v>25.480000000000029</v>
      </c>
      <c r="M506" s="66">
        <f t="shared" si="50"/>
        <v>9.8000000000000007</v>
      </c>
      <c r="N506" s="66">
        <f t="shared" si="51"/>
        <v>55796.799999999996</v>
      </c>
      <c r="O506" s="51"/>
      <c r="P506" s="63"/>
      <c r="Q506" s="67"/>
      <c r="R506" s="50"/>
    </row>
    <row r="507" spans="1:18" ht="56.1" customHeight="1">
      <c r="A507" s="51">
        <f t="shared" si="49"/>
        <v>605</v>
      </c>
      <c r="B507" s="63"/>
      <c r="C507" s="51"/>
      <c r="D507" s="64" t="str">
        <f t="array" ref="D507">IF(ISERROR(VLOOKUP(C507,District2,2,FALSE)),"",VLOOKUP(C507,District2,2,FALSE))</f>
        <v/>
      </c>
      <c r="E507" s="63"/>
      <c r="F507" s="65"/>
      <c r="G507" s="63"/>
      <c r="H507" s="51"/>
      <c r="I507" s="51"/>
      <c r="J507" s="51"/>
      <c r="K507" s="66">
        <f t="shared" si="53"/>
        <v>55761.51999999999</v>
      </c>
      <c r="L507" s="66">
        <f t="shared" si="52"/>
        <v>25.480000000000029</v>
      </c>
      <c r="M507" s="66">
        <f t="shared" si="50"/>
        <v>9.8000000000000007</v>
      </c>
      <c r="N507" s="66">
        <f t="shared" si="51"/>
        <v>55796.799999999996</v>
      </c>
      <c r="O507" s="51"/>
      <c r="P507" s="63"/>
      <c r="Q507" s="67"/>
      <c r="R507" s="50"/>
    </row>
    <row r="508" spans="1:18" ht="56.1" customHeight="1">
      <c r="A508" s="51">
        <f t="shared" si="49"/>
        <v>606</v>
      </c>
      <c r="B508" s="63"/>
      <c r="C508" s="51"/>
      <c r="D508" s="64" t="str">
        <f t="array" ref="D508">IF(ISERROR(VLOOKUP(C508,District2,2,FALSE)),"",VLOOKUP(C508,District2,2,FALSE))</f>
        <v/>
      </c>
      <c r="E508" s="63"/>
      <c r="F508" s="65"/>
      <c r="G508" s="63"/>
      <c r="H508" s="51"/>
      <c r="I508" s="51"/>
      <c r="J508" s="51"/>
      <c r="K508" s="66">
        <f t="shared" si="53"/>
        <v>55761.51999999999</v>
      </c>
      <c r="L508" s="66">
        <f t="shared" si="52"/>
        <v>25.480000000000029</v>
      </c>
      <c r="M508" s="66">
        <f t="shared" si="50"/>
        <v>9.8000000000000007</v>
      </c>
      <c r="N508" s="66">
        <f t="shared" si="51"/>
        <v>55796.799999999996</v>
      </c>
      <c r="O508" s="51"/>
      <c r="P508" s="63"/>
      <c r="Q508" s="67"/>
      <c r="R508" s="50"/>
    </row>
    <row r="509" spans="1:18" ht="56.1" customHeight="1">
      <c r="A509" s="51">
        <f t="shared" si="49"/>
        <v>607</v>
      </c>
      <c r="B509" s="63"/>
      <c r="C509" s="51"/>
      <c r="D509" s="64" t="str">
        <f t="array" ref="D509">IF(ISERROR(VLOOKUP(C509,District2,2,FALSE)),"",VLOOKUP(C509,District2,2,FALSE))</f>
        <v/>
      </c>
      <c r="E509" s="63"/>
      <c r="F509" s="65"/>
      <c r="G509" s="63"/>
      <c r="H509" s="51"/>
      <c r="I509" s="51"/>
      <c r="J509" s="51"/>
      <c r="K509" s="66">
        <f t="shared" si="53"/>
        <v>55761.51999999999</v>
      </c>
      <c r="L509" s="66">
        <f t="shared" si="52"/>
        <v>25.480000000000029</v>
      </c>
      <c r="M509" s="66">
        <f t="shared" si="50"/>
        <v>9.8000000000000007</v>
      </c>
      <c r="N509" s="66">
        <f t="shared" si="51"/>
        <v>55796.799999999996</v>
      </c>
      <c r="O509" s="51"/>
      <c r="P509" s="63"/>
      <c r="Q509" s="67"/>
      <c r="R509" s="50"/>
    </row>
    <row r="510" spans="1:18" ht="56.1" customHeight="1">
      <c r="A510" s="51">
        <f t="shared" si="49"/>
        <v>608</v>
      </c>
      <c r="B510" s="63"/>
      <c r="C510" s="51"/>
      <c r="D510" s="64" t="str">
        <f t="array" ref="D510">IF(ISERROR(VLOOKUP(C510,District2,2,FALSE)),"",VLOOKUP(C510,District2,2,FALSE))</f>
        <v/>
      </c>
      <c r="E510" s="63"/>
      <c r="F510" s="65"/>
      <c r="G510" s="63"/>
      <c r="H510" s="51"/>
      <c r="I510" s="51"/>
      <c r="J510" s="51"/>
      <c r="K510" s="66">
        <f t="shared" si="53"/>
        <v>55761.51999999999</v>
      </c>
      <c r="L510" s="66">
        <f t="shared" si="52"/>
        <v>25.480000000000029</v>
      </c>
      <c r="M510" s="66">
        <f t="shared" si="50"/>
        <v>9.8000000000000007</v>
      </c>
      <c r="N510" s="66">
        <f t="shared" si="51"/>
        <v>55796.799999999996</v>
      </c>
      <c r="O510" s="51"/>
      <c r="P510" s="63"/>
      <c r="Q510" s="67"/>
      <c r="R510" s="50"/>
    </row>
    <row r="511" spans="1:18" ht="56.1" customHeight="1">
      <c r="A511" s="51">
        <f t="shared" si="49"/>
        <v>609</v>
      </c>
      <c r="B511" s="63"/>
      <c r="C511" s="51"/>
      <c r="D511" s="64" t="str">
        <f t="array" ref="D511">IF(ISERROR(VLOOKUP(C511,District2,2,FALSE)),"",VLOOKUP(C511,District2,2,FALSE))</f>
        <v/>
      </c>
      <c r="E511" s="63"/>
      <c r="F511" s="65"/>
      <c r="G511" s="63"/>
      <c r="H511" s="51"/>
      <c r="I511" s="51"/>
      <c r="J511" s="51"/>
      <c r="K511" s="66">
        <f t="shared" si="53"/>
        <v>55761.51999999999</v>
      </c>
      <c r="L511" s="66">
        <f t="shared" si="52"/>
        <v>25.480000000000029</v>
      </c>
      <c r="M511" s="66">
        <f t="shared" si="50"/>
        <v>9.8000000000000007</v>
      </c>
      <c r="N511" s="66">
        <f t="shared" si="51"/>
        <v>55796.799999999996</v>
      </c>
      <c r="O511" s="51"/>
      <c r="P511" s="63"/>
      <c r="Q511" s="67"/>
      <c r="R511" s="50"/>
    </row>
    <row r="512" spans="1:18" ht="56.1" customHeight="1">
      <c r="A512" s="51">
        <f t="shared" si="49"/>
        <v>610</v>
      </c>
      <c r="B512" s="63"/>
      <c r="C512" s="51"/>
      <c r="D512" s="64" t="str">
        <f t="array" ref="D512">IF(ISERROR(VLOOKUP(C512,District2,2,FALSE)),"",VLOOKUP(C512,District2,2,FALSE))</f>
        <v/>
      </c>
      <c r="E512" s="63"/>
      <c r="F512" s="65"/>
      <c r="G512" s="63"/>
      <c r="H512" s="51"/>
      <c r="I512" s="51"/>
      <c r="J512" s="51"/>
      <c r="K512" s="66">
        <f t="shared" si="53"/>
        <v>55761.51999999999</v>
      </c>
      <c r="L512" s="66">
        <f t="shared" si="52"/>
        <v>25.480000000000029</v>
      </c>
      <c r="M512" s="66">
        <f t="shared" si="50"/>
        <v>9.8000000000000007</v>
      </c>
      <c r="N512" s="66">
        <f t="shared" si="51"/>
        <v>55796.799999999996</v>
      </c>
      <c r="O512" s="51"/>
      <c r="P512" s="63"/>
      <c r="Q512" s="67"/>
      <c r="R512" s="50"/>
    </row>
    <row r="513" spans="1:18" ht="56.1" customHeight="1">
      <c r="A513" s="51">
        <f t="shared" si="49"/>
        <v>611</v>
      </c>
      <c r="B513" s="63"/>
      <c r="C513" s="51"/>
      <c r="D513" s="64" t="str">
        <f t="array" ref="D513">IF(ISERROR(VLOOKUP(C513,District2,2,FALSE)),"",VLOOKUP(C513,District2,2,FALSE))</f>
        <v/>
      </c>
      <c r="E513" s="63"/>
      <c r="F513" s="65"/>
      <c r="G513" s="63"/>
      <c r="H513" s="51"/>
      <c r="I513" s="51"/>
      <c r="J513" s="51"/>
      <c r="K513" s="66">
        <f t="shared" si="53"/>
        <v>55761.51999999999</v>
      </c>
      <c r="L513" s="66">
        <f t="shared" si="52"/>
        <v>25.480000000000029</v>
      </c>
      <c r="M513" s="66">
        <f t="shared" si="50"/>
        <v>9.8000000000000007</v>
      </c>
      <c r="N513" s="66">
        <f t="shared" si="51"/>
        <v>55796.799999999996</v>
      </c>
      <c r="O513" s="51"/>
      <c r="P513" s="63"/>
      <c r="Q513" s="67"/>
      <c r="R513" s="50"/>
    </row>
    <row r="514" spans="1:18" ht="56.1" customHeight="1">
      <c r="A514" s="51">
        <f t="shared" si="49"/>
        <v>612</v>
      </c>
      <c r="B514" s="63"/>
      <c r="C514" s="51"/>
      <c r="D514" s="64" t="str">
        <f t="array" ref="D514">IF(ISERROR(VLOOKUP(C514,District2,2,FALSE)),"",VLOOKUP(C514,District2,2,FALSE))</f>
        <v/>
      </c>
      <c r="E514" s="63"/>
      <c r="F514" s="65"/>
      <c r="G514" s="63"/>
      <c r="H514" s="51"/>
      <c r="I514" s="51"/>
      <c r="J514" s="51"/>
      <c r="K514" s="66">
        <f t="shared" si="53"/>
        <v>55761.51999999999</v>
      </c>
      <c r="L514" s="66">
        <f t="shared" si="52"/>
        <v>25.480000000000029</v>
      </c>
      <c r="M514" s="66">
        <f t="shared" si="50"/>
        <v>9.8000000000000007</v>
      </c>
      <c r="N514" s="66">
        <f t="shared" si="51"/>
        <v>55796.799999999996</v>
      </c>
      <c r="O514" s="51"/>
      <c r="P514" s="63"/>
      <c r="Q514" s="67"/>
      <c r="R514" s="50"/>
    </row>
    <row r="515" spans="1:18" ht="56.1" customHeight="1">
      <c r="A515" s="51">
        <f t="shared" si="49"/>
        <v>613</v>
      </c>
      <c r="B515" s="63"/>
      <c r="C515" s="51"/>
      <c r="D515" s="64" t="str">
        <f t="array" ref="D515">IF(ISERROR(VLOOKUP(C515,District2,2,FALSE)),"",VLOOKUP(C515,District2,2,FALSE))</f>
        <v/>
      </c>
      <c r="E515" s="63"/>
      <c r="F515" s="65"/>
      <c r="G515" s="63"/>
      <c r="H515" s="51"/>
      <c r="I515" s="51"/>
      <c r="J515" s="51"/>
      <c r="K515" s="66">
        <f t="shared" si="53"/>
        <v>55761.51999999999</v>
      </c>
      <c r="L515" s="66">
        <f t="shared" si="52"/>
        <v>25.480000000000029</v>
      </c>
      <c r="M515" s="66">
        <f t="shared" si="50"/>
        <v>9.8000000000000007</v>
      </c>
      <c r="N515" s="66">
        <f t="shared" si="51"/>
        <v>55796.799999999996</v>
      </c>
      <c r="O515" s="51"/>
      <c r="P515" s="63"/>
      <c r="Q515" s="67"/>
      <c r="R515" s="50"/>
    </row>
    <row r="516" spans="1:18" ht="56.1" customHeight="1">
      <c r="A516" s="51">
        <f t="shared" si="49"/>
        <v>614</v>
      </c>
      <c r="B516" s="63"/>
      <c r="C516" s="51"/>
      <c r="D516" s="64" t="str">
        <f t="array" ref="D516">IF(ISERROR(VLOOKUP(C516,District2,2,FALSE)),"",VLOOKUP(C516,District2,2,FALSE))</f>
        <v/>
      </c>
      <c r="E516" s="63"/>
      <c r="F516" s="65"/>
      <c r="G516" s="63"/>
      <c r="H516" s="51"/>
      <c r="I516" s="51"/>
      <c r="J516" s="51"/>
      <c r="K516" s="66">
        <f t="shared" si="53"/>
        <v>55761.51999999999</v>
      </c>
      <c r="L516" s="66">
        <f t="shared" si="52"/>
        <v>25.480000000000029</v>
      </c>
      <c r="M516" s="66">
        <f t="shared" si="50"/>
        <v>9.8000000000000007</v>
      </c>
      <c r="N516" s="66">
        <f t="shared" si="51"/>
        <v>55796.799999999996</v>
      </c>
      <c r="O516" s="51"/>
      <c r="P516" s="63"/>
      <c r="Q516" s="67"/>
      <c r="R516" s="50"/>
    </row>
    <row r="517" spans="1:18" ht="56.1" customHeight="1">
      <c r="A517" s="51">
        <f t="shared" si="49"/>
        <v>615</v>
      </c>
      <c r="B517" s="63"/>
      <c r="C517" s="51"/>
      <c r="D517" s="64" t="str">
        <f t="array" ref="D517">IF(ISERROR(VLOOKUP(C517,District2,2,FALSE)),"",VLOOKUP(C517,District2,2,FALSE))</f>
        <v/>
      </c>
      <c r="E517" s="63"/>
      <c r="F517" s="65"/>
      <c r="G517" s="63"/>
      <c r="H517" s="51"/>
      <c r="I517" s="51"/>
      <c r="J517" s="51"/>
      <c r="K517" s="66">
        <f t="shared" si="53"/>
        <v>55761.51999999999</v>
      </c>
      <c r="L517" s="66">
        <f t="shared" si="52"/>
        <v>25.480000000000029</v>
      </c>
      <c r="M517" s="66">
        <f t="shared" si="50"/>
        <v>9.8000000000000007</v>
      </c>
      <c r="N517" s="66">
        <f t="shared" si="51"/>
        <v>55796.799999999996</v>
      </c>
      <c r="O517" s="51"/>
      <c r="P517" s="63"/>
      <c r="Q517" s="67"/>
      <c r="R517" s="50"/>
    </row>
    <row r="518" spans="1:18" ht="56.1" customHeight="1">
      <c r="A518" s="51">
        <f t="shared" ref="A518:A524" si="54">A517+1</f>
        <v>616</v>
      </c>
      <c r="B518" s="63"/>
      <c r="C518" s="51"/>
      <c r="D518" s="64" t="str">
        <f t="array" ref="D518">IF(ISERROR(VLOOKUP(C518,District2,2,FALSE)),"",VLOOKUP(C518,District2,2,FALSE))</f>
        <v/>
      </c>
      <c r="E518" s="63"/>
      <c r="F518" s="65"/>
      <c r="G518" s="63"/>
      <c r="H518" s="51"/>
      <c r="I518" s="51"/>
      <c r="J518" s="51"/>
      <c r="K518" s="66">
        <f t="shared" si="53"/>
        <v>55761.51999999999</v>
      </c>
      <c r="L518" s="66">
        <f t="shared" si="52"/>
        <v>25.480000000000029</v>
      </c>
      <c r="M518" s="66">
        <f t="shared" si="50"/>
        <v>9.8000000000000007</v>
      </c>
      <c r="N518" s="66">
        <f t="shared" si="51"/>
        <v>55796.799999999996</v>
      </c>
      <c r="O518" s="51"/>
      <c r="P518" s="63"/>
      <c r="Q518" s="67"/>
      <c r="R518" s="50"/>
    </row>
    <row r="519" spans="1:18" ht="56.1" customHeight="1">
      <c r="A519" s="51">
        <f t="shared" si="54"/>
        <v>617</v>
      </c>
      <c r="B519" s="63"/>
      <c r="C519" s="51"/>
      <c r="D519" s="64" t="str">
        <f t="array" ref="D519">IF(ISERROR(VLOOKUP(C519,District2,2,FALSE)),"",VLOOKUP(C519,District2,2,FALSE))</f>
        <v/>
      </c>
      <c r="E519" s="63"/>
      <c r="F519" s="65"/>
      <c r="G519" s="63"/>
      <c r="H519" s="51"/>
      <c r="I519" s="51"/>
      <c r="J519" s="51"/>
      <c r="K519" s="66">
        <f t="shared" si="53"/>
        <v>55761.51999999999</v>
      </c>
      <c r="L519" s="66">
        <f t="shared" si="52"/>
        <v>25.480000000000029</v>
      </c>
      <c r="M519" s="66">
        <f t="shared" si="50"/>
        <v>9.8000000000000007</v>
      </c>
      <c r="N519" s="66">
        <f t="shared" si="51"/>
        <v>55796.799999999996</v>
      </c>
      <c r="O519" s="51"/>
      <c r="P519" s="63"/>
      <c r="Q519" s="67"/>
      <c r="R519" s="50"/>
    </row>
    <row r="520" spans="1:18" ht="56.1" customHeight="1">
      <c r="A520" s="51">
        <f t="shared" si="54"/>
        <v>618</v>
      </c>
      <c r="B520" s="63"/>
      <c r="C520" s="51"/>
      <c r="D520" s="64" t="str">
        <f t="array" ref="D520">IF(ISERROR(VLOOKUP(C520,District2,2,FALSE)),"",VLOOKUP(C520,District2,2,FALSE))</f>
        <v/>
      </c>
      <c r="E520" s="63"/>
      <c r="F520" s="65"/>
      <c r="G520" s="63"/>
      <c r="H520" s="51"/>
      <c r="I520" s="51"/>
      <c r="J520" s="51"/>
      <c r="K520" s="66">
        <f t="shared" si="53"/>
        <v>55761.51999999999</v>
      </c>
      <c r="L520" s="66">
        <f t="shared" si="52"/>
        <v>25.480000000000029</v>
      </c>
      <c r="M520" s="66">
        <f t="shared" si="50"/>
        <v>9.8000000000000007</v>
      </c>
      <c r="N520" s="66">
        <f t="shared" si="51"/>
        <v>55796.799999999996</v>
      </c>
      <c r="O520" s="51"/>
      <c r="P520" s="63"/>
      <c r="Q520" s="67"/>
      <c r="R520" s="50"/>
    </row>
    <row r="521" spans="1:18" ht="56.1" customHeight="1">
      <c r="A521" s="51">
        <f t="shared" si="54"/>
        <v>619</v>
      </c>
      <c r="B521" s="63"/>
      <c r="C521" s="51"/>
      <c r="D521" s="64" t="str">
        <f t="array" ref="D521">IF(ISERROR(VLOOKUP(C521,District2,2,FALSE)),"",VLOOKUP(C521,District2,2,FALSE))</f>
        <v/>
      </c>
      <c r="E521" s="63"/>
      <c r="F521" s="65"/>
      <c r="G521" s="63"/>
      <c r="H521" s="51"/>
      <c r="I521" s="51"/>
      <c r="J521" s="51"/>
      <c r="K521" s="66">
        <f t="shared" si="53"/>
        <v>55761.51999999999</v>
      </c>
      <c r="L521" s="66">
        <f t="shared" si="52"/>
        <v>25.480000000000029</v>
      </c>
      <c r="M521" s="66">
        <f t="shared" si="50"/>
        <v>9.8000000000000007</v>
      </c>
      <c r="N521" s="66">
        <f t="shared" si="51"/>
        <v>55796.799999999996</v>
      </c>
      <c r="O521" s="51"/>
      <c r="P521" s="63"/>
      <c r="Q521" s="67"/>
      <c r="R521" s="50"/>
    </row>
    <row r="522" spans="1:18" ht="56.1" customHeight="1">
      <c r="A522" s="51">
        <f t="shared" si="54"/>
        <v>620</v>
      </c>
      <c r="B522" s="63"/>
      <c r="C522" s="51"/>
      <c r="D522" s="64" t="str">
        <f t="array" ref="D522">IF(ISERROR(VLOOKUP(C522,District2,2,FALSE)),"",VLOOKUP(C522,District2,2,FALSE))</f>
        <v/>
      </c>
      <c r="E522" s="63"/>
      <c r="F522" s="65"/>
      <c r="G522" s="63"/>
      <c r="H522" s="51"/>
      <c r="I522" s="51"/>
      <c r="J522" s="51"/>
      <c r="K522" s="66">
        <f t="shared" si="53"/>
        <v>55761.51999999999</v>
      </c>
      <c r="L522" s="66">
        <f t="shared" si="52"/>
        <v>25.480000000000029</v>
      </c>
      <c r="M522" s="66">
        <f t="shared" si="50"/>
        <v>9.8000000000000007</v>
      </c>
      <c r="N522" s="66">
        <f t="shared" si="51"/>
        <v>55796.799999999996</v>
      </c>
      <c r="O522" s="51"/>
      <c r="P522" s="63"/>
      <c r="Q522" s="67"/>
      <c r="R522" s="50"/>
    </row>
    <row r="523" spans="1:18" ht="56.1" customHeight="1">
      <c r="A523" s="51">
        <f t="shared" si="54"/>
        <v>621</v>
      </c>
      <c r="B523" s="63"/>
      <c r="C523" s="51"/>
      <c r="D523" s="64" t="str">
        <f t="array" ref="D523">IF(ISERROR(VLOOKUP(C523,District2,2,FALSE)),"",VLOOKUP(C523,District2,2,FALSE))</f>
        <v/>
      </c>
      <c r="E523" s="63"/>
      <c r="F523" s="65"/>
      <c r="G523" s="63"/>
      <c r="H523" s="51"/>
      <c r="I523" s="51"/>
      <c r="J523" s="51"/>
      <c r="K523" s="66">
        <f t="shared" si="53"/>
        <v>55761.51999999999</v>
      </c>
      <c r="L523" s="66">
        <f t="shared" si="52"/>
        <v>25.480000000000029</v>
      </c>
      <c r="M523" s="66">
        <f t="shared" si="50"/>
        <v>9.8000000000000007</v>
      </c>
      <c r="N523" s="66">
        <f t="shared" si="51"/>
        <v>55796.799999999996</v>
      </c>
      <c r="O523" s="51"/>
      <c r="P523" s="63"/>
      <c r="Q523" s="67"/>
      <c r="R523" s="50"/>
    </row>
    <row r="524" spans="1:18" ht="56.1" customHeight="1">
      <c r="A524" s="51">
        <f t="shared" si="54"/>
        <v>622</v>
      </c>
      <c r="B524" s="63"/>
      <c r="C524" s="51"/>
      <c r="D524" s="64" t="str">
        <f t="array" ref="D524">IF(ISERROR(VLOOKUP(C524,District2,2,FALSE)),"",VLOOKUP(C524,District2,2,FALSE))</f>
        <v/>
      </c>
      <c r="E524" s="63"/>
      <c r="F524" s="65"/>
      <c r="G524" s="63"/>
      <c r="H524" s="51"/>
      <c r="I524" s="51"/>
      <c r="J524" s="51"/>
      <c r="K524" s="66">
        <f t="shared" si="53"/>
        <v>55761.51999999999</v>
      </c>
      <c r="L524" s="66">
        <f t="shared" si="52"/>
        <v>25.480000000000029</v>
      </c>
      <c r="M524" s="66">
        <f t="shared" si="50"/>
        <v>9.8000000000000007</v>
      </c>
      <c r="N524" s="66">
        <f t="shared" si="51"/>
        <v>55796.799999999996</v>
      </c>
      <c r="O524" s="51"/>
      <c r="P524" s="63"/>
      <c r="Q524" s="67"/>
      <c r="R524" s="50"/>
    </row>
    <row r="525" spans="1:18" ht="56.1" customHeight="1">
      <c r="A525" s="51">
        <f t="shared" ref="A525:A581" si="55">A524+1</f>
        <v>623</v>
      </c>
      <c r="B525" s="63"/>
      <c r="C525" s="51"/>
      <c r="D525" s="64" t="str">
        <f t="array" ref="D525">IF(ISERROR(VLOOKUP(C525,District2,2,FALSE)),"",VLOOKUP(C525,District2,2,FALSE))</f>
        <v/>
      </c>
      <c r="E525" s="63"/>
      <c r="F525" s="65"/>
      <c r="G525" s="63"/>
      <c r="H525" s="51"/>
      <c r="I525" s="51"/>
      <c r="J525" s="51"/>
      <c r="K525" s="66">
        <f t="shared" si="53"/>
        <v>55761.51999999999</v>
      </c>
      <c r="L525" s="66">
        <f t="shared" si="52"/>
        <v>25.480000000000029</v>
      </c>
      <c r="M525" s="66">
        <f t="shared" si="50"/>
        <v>9.8000000000000007</v>
      </c>
      <c r="N525" s="66">
        <f t="shared" si="51"/>
        <v>55796.799999999996</v>
      </c>
      <c r="O525" s="51"/>
      <c r="P525" s="63"/>
      <c r="Q525" s="67"/>
      <c r="R525" s="50"/>
    </row>
    <row r="526" spans="1:18" ht="56.1" customHeight="1">
      <c r="A526" s="51">
        <f t="shared" si="55"/>
        <v>624</v>
      </c>
      <c r="B526" s="63"/>
      <c r="C526" s="51"/>
      <c r="D526" s="64" t="str">
        <f t="array" ref="D526">IF(ISERROR(VLOOKUP(C526,District2,2,FALSE)),"",VLOOKUP(C526,District2,2,FALSE))</f>
        <v/>
      </c>
      <c r="E526" s="63"/>
      <c r="F526" s="65"/>
      <c r="G526" s="63"/>
      <c r="H526" s="51"/>
      <c r="I526" s="51"/>
      <c r="J526" s="51"/>
      <c r="K526" s="66">
        <f t="shared" si="53"/>
        <v>55761.51999999999</v>
      </c>
      <c r="L526" s="66">
        <f t="shared" si="52"/>
        <v>25.480000000000029</v>
      </c>
      <c r="M526" s="66">
        <f t="shared" si="50"/>
        <v>9.8000000000000007</v>
      </c>
      <c r="N526" s="66">
        <f t="shared" si="51"/>
        <v>55796.799999999996</v>
      </c>
      <c r="O526" s="51"/>
      <c r="P526" s="63"/>
      <c r="Q526" s="67"/>
      <c r="R526" s="50"/>
    </row>
    <row r="527" spans="1:18" ht="56.1" customHeight="1">
      <c r="A527" s="51">
        <f t="shared" si="55"/>
        <v>625</v>
      </c>
      <c r="B527" s="63"/>
      <c r="C527" s="51"/>
      <c r="D527" s="64" t="str">
        <f t="array" ref="D527">IF(ISERROR(VLOOKUP(C527,District2,2,FALSE)),"",VLOOKUP(C527,District2,2,FALSE))</f>
        <v/>
      </c>
      <c r="E527" s="63"/>
      <c r="F527" s="65"/>
      <c r="G527" s="63"/>
      <c r="H527" s="51"/>
      <c r="I527" s="51"/>
      <c r="J527" s="51"/>
      <c r="K527" s="66">
        <f t="shared" si="53"/>
        <v>55761.51999999999</v>
      </c>
      <c r="L527" s="66">
        <f t="shared" si="52"/>
        <v>25.480000000000029</v>
      </c>
      <c r="M527" s="66">
        <f t="shared" ref="M527:M590" si="56">SUM(J527)+M526</f>
        <v>9.8000000000000007</v>
      </c>
      <c r="N527" s="66">
        <f t="shared" ref="N527:N590" si="57">SUM(K527+L527+M527)</f>
        <v>55796.799999999996</v>
      </c>
      <c r="O527" s="51"/>
      <c r="P527" s="63"/>
      <c r="Q527" s="67"/>
      <c r="R527" s="50"/>
    </row>
    <row r="528" spans="1:18" ht="56.1" customHeight="1">
      <c r="A528" s="51">
        <f t="shared" si="55"/>
        <v>626</v>
      </c>
      <c r="B528" s="63"/>
      <c r="C528" s="51"/>
      <c r="D528" s="64" t="str">
        <f t="array" ref="D528">IF(ISERROR(VLOOKUP(C528,District2,2,FALSE)),"",VLOOKUP(C528,District2,2,FALSE))</f>
        <v/>
      </c>
      <c r="E528" s="63"/>
      <c r="F528" s="65"/>
      <c r="G528" s="63"/>
      <c r="H528" s="51"/>
      <c r="I528" s="51"/>
      <c r="J528" s="51"/>
      <c r="K528" s="66">
        <f t="shared" si="53"/>
        <v>55761.51999999999</v>
      </c>
      <c r="L528" s="66">
        <f t="shared" si="52"/>
        <v>25.480000000000029</v>
      </c>
      <c r="M528" s="66">
        <f t="shared" si="56"/>
        <v>9.8000000000000007</v>
      </c>
      <c r="N528" s="66">
        <f t="shared" si="57"/>
        <v>55796.799999999996</v>
      </c>
      <c r="O528" s="51"/>
      <c r="P528" s="63"/>
      <c r="Q528" s="67"/>
      <c r="R528" s="50"/>
    </row>
    <row r="529" spans="1:18" ht="56.1" customHeight="1">
      <c r="A529" s="51">
        <f t="shared" si="55"/>
        <v>627</v>
      </c>
      <c r="B529" s="63"/>
      <c r="C529" s="51"/>
      <c r="D529" s="64" t="str">
        <f t="array" ref="D529">IF(ISERROR(VLOOKUP(C529,District2,2,FALSE)),"",VLOOKUP(C529,District2,2,FALSE))</f>
        <v/>
      </c>
      <c r="E529" s="63"/>
      <c r="F529" s="65"/>
      <c r="G529" s="63"/>
      <c r="H529" s="51"/>
      <c r="I529" s="51"/>
      <c r="J529" s="51"/>
      <c r="K529" s="66">
        <f t="shared" si="53"/>
        <v>55761.51999999999</v>
      </c>
      <c r="L529" s="66">
        <f t="shared" si="52"/>
        <v>25.480000000000029</v>
      </c>
      <c r="M529" s="66">
        <f t="shared" si="56"/>
        <v>9.8000000000000007</v>
      </c>
      <c r="N529" s="66">
        <f t="shared" si="57"/>
        <v>55796.799999999996</v>
      </c>
      <c r="O529" s="51"/>
      <c r="P529" s="63"/>
      <c r="Q529" s="67"/>
      <c r="R529" s="50"/>
    </row>
    <row r="530" spans="1:18" ht="56.1" customHeight="1">
      <c r="A530" s="51">
        <f t="shared" si="55"/>
        <v>628</v>
      </c>
      <c r="B530" s="63"/>
      <c r="C530" s="51"/>
      <c r="D530" s="64" t="str">
        <f t="array" ref="D530">IF(ISERROR(VLOOKUP(C530,District2,2,FALSE)),"",VLOOKUP(C530,District2,2,FALSE))</f>
        <v/>
      </c>
      <c r="E530" s="63"/>
      <c r="F530" s="65"/>
      <c r="G530" s="63"/>
      <c r="H530" s="51"/>
      <c r="I530" s="51"/>
      <c r="J530" s="51"/>
      <c r="K530" s="66">
        <f t="shared" si="53"/>
        <v>55761.51999999999</v>
      </c>
      <c r="L530" s="66">
        <f t="shared" si="52"/>
        <v>25.480000000000029</v>
      </c>
      <c r="M530" s="66">
        <f t="shared" si="56"/>
        <v>9.8000000000000007</v>
      </c>
      <c r="N530" s="66">
        <f t="shared" si="57"/>
        <v>55796.799999999996</v>
      </c>
      <c r="O530" s="51"/>
      <c r="P530" s="63"/>
      <c r="Q530" s="67"/>
      <c r="R530" s="50"/>
    </row>
    <row r="531" spans="1:18" ht="56.1" customHeight="1">
      <c r="A531" s="51">
        <f t="shared" si="55"/>
        <v>629</v>
      </c>
      <c r="B531" s="63"/>
      <c r="C531" s="51"/>
      <c r="D531" s="64" t="str">
        <f t="array" ref="D531">IF(ISERROR(VLOOKUP(C531,District2,2,FALSE)),"",VLOOKUP(C531,District2,2,FALSE))</f>
        <v/>
      </c>
      <c r="E531" s="63"/>
      <c r="F531" s="65"/>
      <c r="G531" s="63"/>
      <c r="H531" s="51"/>
      <c r="I531" s="51"/>
      <c r="J531" s="51"/>
      <c r="K531" s="66">
        <f t="shared" si="53"/>
        <v>55761.51999999999</v>
      </c>
      <c r="L531" s="66">
        <f t="shared" si="52"/>
        <v>25.480000000000029</v>
      </c>
      <c r="M531" s="66">
        <f t="shared" si="56"/>
        <v>9.8000000000000007</v>
      </c>
      <c r="N531" s="66">
        <f t="shared" si="57"/>
        <v>55796.799999999996</v>
      </c>
      <c r="O531" s="51"/>
      <c r="P531" s="63"/>
      <c r="Q531" s="67"/>
      <c r="R531" s="50"/>
    </row>
    <row r="532" spans="1:18" ht="56.1" customHeight="1">
      <c r="A532" s="51">
        <f t="shared" si="55"/>
        <v>630</v>
      </c>
      <c r="B532" s="63"/>
      <c r="C532" s="51"/>
      <c r="D532" s="64" t="str">
        <f t="array" ref="D532">IF(ISERROR(VLOOKUP(C532,District2,2,FALSE)),"",VLOOKUP(C532,District2,2,FALSE))</f>
        <v/>
      </c>
      <c r="E532" s="63"/>
      <c r="F532" s="65"/>
      <c r="G532" s="63"/>
      <c r="H532" s="51"/>
      <c r="I532" s="51"/>
      <c r="J532" s="51"/>
      <c r="K532" s="66">
        <f t="shared" si="53"/>
        <v>55761.51999999999</v>
      </c>
      <c r="L532" s="66">
        <f t="shared" si="52"/>
        <v>25.480000000000029</v>
      </c>
      <c r="M532" s="66">
        <f t="shared" si="56"/>
        <v>9.8000000000000007</v>
      </c>
      <c r="N532" s="66">
        <f t="shared" si="57"/>
        <v>55796.799999999996</v>
      </c>
      <c r="O532" s="51"/>
      <c r="P532" s="63"/>
      <c r="Q532" s="67"/>
      <c r="R532" s="50"/>
    </row>
    <row r="533" spans="1:18" ht="56.1" customHeight="1">
      <c r="A533" s="51">
        <f t="shared" si="55"/>
        <v>631</v>
      </c>
      <c r="B533" s="63"/>
      <c r="C533" s="51"/>
      <c r="D533" s="64" t="str">
        <f t="array" ref="D533">IF(ISERROR(VLOOKUP(C533,District2,2,FALSE)),"",VLOOKUP(C533,District2,2,FALSE))</f>
        <v/>
      </c>
      <c r="E533" s="63"/>
      <c r="F533" s="65"/>
      <c r="G533" s="63"/>
      <c r="H533" s="51"/>
      <c r="I533" s="51"/>
      <c r="J533" s="51"/>
      <c r="K533" s="66">
        <f t="shared" si="53"/>
        <v>55761.51999999999</v>
      </c>
      <c r="L533" s="66">
        <f t="shared" si="52"/>
        <v>25.480000000000029</v>
      </c>
      <c r="M533" s="66">
        <f t="shared" si="56"/>
        <v>9.8000000000000007</v>
      </c>
      <c r="N533" s="66">
        <f t="shared" si="57"/>
        <v>55796.799999999996</v>
      </c>
      <c r="O533" s="51"/>
      <c r="P533" s="63"/>
      <c r="Q533" s="67"/>
      <c r="R533" s="50"/>
    </row>
    <row r="534" spans="1:18" ht="56.1" customHeight="1">
      <c r="A534" s="51">
        <f t="shared" si="55"/>
        <v>632</v>
      </c>
      <c r="B534" s="63"/>
      <c r="C534" s="51"/>
      <c r="D534" s="64" t="str">
        <f t="array" ref="D534">IF(ISERROR(VLOOKUP(C534,District2,2,FALSE)),"",VLOOKUP(C534,District2,2,FALSE))</f>
        <v/>
      </c>
      <c r="E534" s="63"/>
      <c r="F534" s="65"/>
      <c r="G534" s="63"/>
      <c r="H534" s="51"/>
      <c r="I534" s="51"/>
      <c r="J534" s="51"/>
      <c r="K534" s="66">
        <f t="shared" si="53"/>
        <v>55761.51999999999</v>
      </c>
      <c r="L534" s="66">
        <f t="shared" si="52"/>
        <v>25.480000000000029</v>
      </c>
      <c r="M534" s="66">
        <f t="shared" si="56"/>
        <v>9.8000000000000007</v>
      </c>
      <c r="N534" s="66">
        <f t="shared" si="57"/>
        <v>55796.799999999996</v>
      </c>
      <c r="O534" s="51"/>
      <c r="P534" s="63"/>
      <c r="Q534" s="67"/>
      <c r="R534" s="50"/>
    </row>
    <row r="535" spans="1:18" ht="56.1" customHeight="1">
      <c r="A535" s="51">
        <f t="shared" si="55"/>
        <v>633</v>
      </c>
      <c r="B535" s="63"/>
      <c r="C535" s="51"/>
      <c r="D535" s="64" t="str">
        <f t="array" ref="D535">IF(ISERROR(VLOOKUP(C535,District2,2,FALSE)),"",VLOOKUP(C535,District2,2,FALSE))</f>
        <v/>
      </c>
      <c r="E535" s="63"/>
      <c r="F535" s="65"/>
      <c r="G535" s="63"/>
      <c r="H535" s="51"/>
      <c r="I535" s="51"/>
      <c r="J535" s="51"/>
      <c r="K535" s="66">
        <f t="shared" si="53"/>
        <v>55761.51999999999</v>
      </c>
      <c r="L535" s="66">
        <f t="shared" si="52"/>
        <v>25.480000000000029</v>
      </c>
      <c r="M535" s="66">
        <f t="shared" si="56"/>
        <v>9.8000000000000007</v>
      </c>
      <c r="N535" s="66">
        <f t="shared" si="57"/>
        <v>55796.799999999996</v>
      </c>
      <c r="O535" s="51"/>
      <c r="P535" s="63"/>
      <c r="Q535" s="67"/>
      <c r="R535" s="50"/>
    </row>
    <row r="536" spans="1:18" ht="56.1" customHeight="1">
      <c r="A536" s="51">
        <f t="shared" si="55"/>
        <v>634</v>
      </c>
      <c r="B536" s="63"/>
      <c r="C536" s="51"/>
      <c r="D536" s="64" t="str">
        <f t="array" ref="D536">IF(ISERROR(VLOOKUP(C536,District2,2,FALSE)),"",VLOOKUP(C536,District2,2,FALSE))</f>
        <v/>
      </c>
      <c r="E536" s="63"/>
      <c r="F536" s="65"/>
      <c r="G536" s="63"/>
      <c r="H536" s="51"/>
      <c r="I536" s="51"/>
      <c r="J536" s="51"/>
      <c r="K536" s="66">
        <f t="shared" si="53"/>
        <v>55761.51999999999</v>
      </c>
      <c r="L536" s="66">
        <f t="shared" si="52"/>
        <v>25.480000000000029</v>
      </c>
      <c r="M536" s="66">
        <f t="shared" si="56"/>
        <v>9.8000000000000007</v>
      </c>
      <c r="N536" s="66">
        <f t="shared" si="57"/>
        <v>55796.799999999996</v>
      </c>
      <c r="O536" s="51"/>
      <c r="P536" s="63"/>
      <c r="Q536" s="67"/>
      <c r="R536" s="50"/>
    </row>
    <row r="537" spans="1:18" ht="56.1" customHeight="1">
      <c r="A537" s="51">
        <f t="shared" si="55"/>
        <v>635</v>
      </c>
      <c r="B537" s="63"/>
      <c r="C537" s="51"/>
      <c r="D537" s="64" t="str">
        <f t="array" ref="D537">IF(ISERROR(VLOOKUP(C537,District2,2,FALSE)),"",VLOOKUP(C537,District2,2,FALSE))</f>
        <v/>
      </c>
      <c r="E537" s="63"/>
      <c r="F537" s="65"/>
      <c r="G537" s="63"/>
      <c r="H537" s="51"/>
      <c r="I537" s="51"/>
      <c r="J537" s="51"/>
      <c r="K537" s="66">
        <f t="shared" si="53"/>
        <v>55761.51999999999</v>
      </c>
      <c r="L537" s="66">
        <f t="shared" si="52"/>
        <v>25.480000000000029</v>
      </c>
      <c r="M537" s="66">
        <f t="shared" si="56"/>
        <v>9.8000000000000007</v>
      </c>
      <c r="N537" s="66">
        <f t="shared" si="57"/>
        <v>55796.799999999996</v>
      </c>
      <c r="O537" s="51"/>
      <c r="P537" s="63"/>
      <c r="Q537" s="67"/>
      <c r="R537" s="50"/>
    </row>
    <row r="538" spans="1:18" ht="56.1" customHeight="1">
      <c r="A538" s="51">
        <f t="shared" si="55"/>
        <v>636</v>
      </c>
      <c r="B538" s="63"/>
      <c r="C538" s="51"/>
      <c r="D538" s="64" t="str">
        <f t="array" ref="D538">IF(ISERROR(VLOOKUP(C538,District2,2,FALSE)),"",VLOOKUP(C538,District2,2,FALSE))</f>
        <v/>
      </c>
      <c r="E538" s="63"/>
      <c r="F538" s="65"/>
      <c r="G538" s="63"/>
      <c r="H538" s="51"/>
      <c r="I538" s="51"/>
      <c r="J538" s="51"/>
      <c r="K538" s="66">
        <f t="shared" si="53"/>
        <v>55761.51999999999</v>
      </c>
      <c r="L538" s="66">
        <f t="shared" si="52"/>
        <v>25.480000000000029</v>
      </c>
      <c r="M538" s="66">
        <f t="shared" si="56"/>
        <v>9.8000000000000007</v>
      </c>
      <c r="N538" s="66">
        <f t="shared" si="57"/>
        <v>55796.799999999996</v>
      </c>
      <c r="O538" s="51"/>
      <c r="P538" s="63"/>
      <c r="Q538" s="67"/>
      <c r="R538" s="50"/>
    </row>
    <row r="539" spans="1:18" ht="56.1" customHeight="1">
      <c r="A539" s="51">
        <f t="shared" si="55"/>
        <v>637</v>
      </c>
      <c r="B539" s="63"/>
      <c r="C539" s="51"/>
      <c r="D539" s="64" t="str">
        <f t="array" ref="D539">IF(ISERROR(VLOOKUP(C539,District2,2,FALSE)),"",VLOOKUP(C539,District2,2,FALSE))</f>
        <v/>
      </c>
      <c r="E539" s="63"/>
      <c r="F539" s="65"/>
      <c r="G539" s="63"/>
      <c r="H539" s="51"/>
      <c r="I539" s="51"/>
      <c r="J539" s="51"/>
      <c r="K539" s="66">
        <f t="shared" si="53"/>
        <v>55761.51999999999</v>
      </c>
      <c r="L539" s="66">
        <f t="shared" si="52"/>
        <v>25.480000000000029</v>
      </c>
      <c r="M539" s="66">
        <f t="shared" si="56"/>
        <v>9.8000000000000007</v>
      </c>
      <c r="N539" s="66">
        <f t="shared" si="57"/>
        <v>55796.799999999996</v>
      </c>
      <c r="O539" s="51"/>
      <c r="P539" s="63"/>
      <c r="Q539" s="67"/>
      <c r="R539" s="50"/>
    </row>
    <row r="540" spans="1:18" ht="56.1" customHeight="1">
      <c r="A540" s="51">
        <f t="shared" si="55"/>
        <v>638</v>
      </c>
      <c r="B540" s="63"/>
      <c r="C540" s="51"/>
      <c r="D540" s="64" t="str">
        <f t="array" ref="D540">IF(ISERROR(VLOOKUP(C540,District2,2,FALSE)),"",VLOOKUP(C540,District2,2,FALSE))</f>
        <v/>
      </c>
      <c r="E540" s="63"/>
      <c r="F540" s="65"/>
      <c r="G540" s="63"/>
      <c r="H540" s="51"/>
      <c r="I540" s="51"/>
      <c r="J540" s="51"/>
      <c r="K540" s="66">
        <f t="shared" si="53"/>
        <v>55761.51999999999</v>
      </c>
      <c r="L540" s="66">
        <f t="shared" si="52"/>
        <v>25.480000000000029</v>
      </c>
      <c r="M540" s="66">
        <f t="shared" si="56"/>
        <v>9.8000000000000007</v>
      </c>
      <c r="N540" s="66">
        <f t="shared" si="57"/>
        <v>55796.799999999996</v>
      </c>
      <c r="O540" s="51"/>
      <c r="P540" s="63"/>
      <c r="Q540" s="67"/>
      <c r="R540" s="50"/>
    </row>
    <row r="541" spans="1:18" ht="56.1" customHeight="1">
      <c r="A541" s="51">
        <f t="shared" si="55"/>
        <v>639</v>
      </c>
      <c r="B541" s="63"/>
      <c r="C541" s="51"/>
      <c r="D541" s="64" t="str">
        <f t="array" ref="D541">IF(ISERROR(VLOOKUP(C541,District2,2,FALSE)),"",VLOOKUP(C541,District2,2,FALSE))</f>
        <v/>
      </c>
      <c r="E541" s="63"/>
      <c r="F541" s="65"/>
      <c r="G541" s="63"/>
      <c r="H541" s="51"/>
      <c r="I541" s="51"/>
      <c r="J541" s="51"/>
      <c r="K541" s="66">
        <f t="shared" si="53"/>
        <v>55761.51999999999</v>
      </c>
      <c r="L541" s="66">
        <f t="shared" si="52"/>
        <v>25.480000000000029</v>
      </c>
      <c r="M541" s="66">
        <f t="shared" si="56"/>
        <v>9.8000000000000007</v>
      </c>
      <c r="N541" s="66">
        <f t="shared" si="57"/>
        <v>55796.799999999996</v>
      </c>
      <c r="O541" s="51"/>
      <c r="P541" s="63"/>
      <c r="Q541" s="67"/>
      <c r="R541" s="50"/>
    </row>
    <row r="542" spans="1:18" ht="56.1" customHeight="1">
      <c r="A542" s="51">
        <f t="shared" si="55"/>
        <v>640</v>
      </c>
      <c r="B542" s="63"/>
      <c r="C542" s="51"/>
      <c r="D542" s="64" t="str">
        <f t="array" ref="D542">IF(ISERROR(VLOOKUP(C542,District2,2,FALSE)),"",VLOOKUP(C542,District2,2,FALSE))</f>
        <v/>
      </c>
      <c r="E542" s="63"/>
      <c r="F542" s="65"/>
      <c r="G542" s="63"/>
      <c r="H542" s="51"/>
      <c r="I542" s="51"/>
      <c r="J542" s="51"/>
      <c r="K542" s="66">
        <f t="shared" si="53"/>
        <v>55761.51999999999</v>
      </c>
      <c r="L542" s="66">
        <f t="shared" si="52"/>
        <v>25.480000000000029</v>
      </c>
      <c r="M542" s="66">
        <f t="shared" si="56"/>
        <v>9.8000000000000007</v>
      </c>
      <c r="N542" s="66">
        <f t="shared" si="57"/>
        <v>55796.799999999996</v>
      </c>
      <c r="O542" s="51"/>
      <c r="P542" s="63"/>
      <c r="Q542" s="67"/>
      <c r="R542" s="50"/>
    </row>
    <row r="543" spans="1:18" ht="56.1" customHeight="1">
      <c r="A543" s="51">
        <f t="shared" si="55"/>
        <v>641</v>
      </c>
      <c r="B543" s="63"/>
      <c r="C543" s="51"/>
      <c r="D543" s="64" t="str">
        <f t="array" ref="D543">IF(ISERROR(VLOOKUP(C543,District2,2,FALSE)),"",VLOOKUP(C543,District2,2,FALSE))</f>
        <v/>
      </c>
      <c r="E543" s="63"/>
      <c r="F543" s="65"/>
      <c r="G543" s="63"/>
      <c r="H543" s="51"/>
      <c r="I543" s="51"/>
      <c r="J543" s="51"/>
      <c r="K543" s="66">
        <f t="shared" si="53"/>
        <v>55761.51999999999</v>
      </c>
      <c r="L543" s="66">
        <f t="shared" si="52"/>
        <v>25.480000000000029</v>
      </c>
      <c r="M543" s="66">
        <f t="shared" si="56"/>
        <v>9.8000000000000007</v>
      </c>
      <c r="N543" s="66">
        <f t="shared" si="57"/>
        <v>55796.799999999996</v>
      </c>
      <c r="O543" s="51"/>
      <c r="P543" s="63"/>
      <c r="Q543" s="67"/>
      <c r="R543" s="50"/>
    </row>
    <row r="544" spans="1:18" ht="56.1" customHeight="1">
      <c r="A544" s="51">
        <f t="shared" si="55"/>
        <v>642</v>
      </c>
      <c r="B544" s="63"/>
      <c r="C544" s="51"/>
      <c r="D544" s="64" t="str">
        <f t="array" ref="D544">IF(ISERROR(VLOOKUP(C544,District2,2,FALSE)),"",VLOOKUP(C544,District2,2,FALSE))</f>
        <v/>
      </c>
      <c r="E544" s="63"/>
      <c r="F544" s="65"/>
      <c r="G544" s="63"/>
      <c r="H544" s="51"/>
      <c r="I544" s="51"/>
      <c r="J544" s="51"/>
      <c r="K544" s="66">
        <f t="shared" si="53"/>
        <v>55761.51999999999</v>
      </c>
      <c r="L544" s="66">
        <f t="shared" si="52"/>
        <v>25.480000000000029</v>
      </c>
      <c r="M544" s="66">
        <f t="shared" si="56"/>
        <v>9.8000000000000007</v>
      </c>
      <c r="N544" s="66">
        <f t="shared" si="57"/>
        <v>55796.799999999996</v>
      </c>
      <c r="O544" s="51"/>
      <c r="P544" s="63"/>
      <c r="Q544" s="67"/>
      <c r="R544" s="50"/>
    </row>
    <row r="545" spans="1:18" ht="56.1" customHeight="1">
      <c r="A545" s="51">
        <f t="shared" si="55"/>
        <v>643</v>
      </c>
      <c r="B545" s="63"/>
      <c r="C545" s="51"/>
      <c r="D545" s="64" t="str">
        <f t="array" ref="D545">IF(ISERROR(VLOOKUP(C545,District2,2,FALSE)),"",VLOOKUP(C545,District2,2,FALSE))</f>
        <v/>
      </c>
      <c r="E545" s="63"/>
      <c r="F545" s="65"/>
      <c r="G545" s="63"/>
      <c r="H545" s="51"/>
      <c r="I545" s="51"/>
      <c r="J545" s="51"/>
      <c r="K545" s="66">
        <f t="shared" si="53"/>
        <v>55761.51999999999</v>
      </c>
      <c r="L545" s="66">
        <f t="shared" si="52"/>
        <v>25.480000000000029</v>
      </c>
      <c r="M545" s="66">
        <f t="shared" si="56"/>
        <v>9.8000000000000007</v>
      </c>
      <c r="N545" s="66">
        <f t="shared" si="57"/>
        <v>55796.799999999996</v>
      </c>
      <c r="O545" s="51"/>
      <c r="P545" s="63"/>
      <c r="Q545" s="67"/>
      <c r="R545" s="50"/>
    </row>
    <row r="546" spans="1:18" ht="56.1" customHeight="1">
      <c r="A546" s="51">
        <f t="shared" si="55"/>
        <v>644</v>
      </c>
      <c r="B546" s="63"/>
      <c r="C546" s="51"/>
      <c r="D546" s="64" t="str">
        <f t="array" ref="D546">IF(ISERROR(VLOOKUP(C546,District2,2,FALSE)),"",VLOOKUP(C546,District2,2,FALSE))</f>
        <v/>
      </c>
      <c r="E546" s="63"/>
      <c r="F546" s="65"/>
      <c r="G546" s="63"/>
      <c r="H546" s="51"/>
      <c r="I546" s="51"/>
      <c r="J546" s="51"/>
      <c r="K546" s="66">
        <f t="shared" si="53"/>
        <v>55761.51999999999</v>
      </c>
      <c r="L546" s="66">
        <f t="shared" si="52"/>
        <v>25.480000000000029</v>
      </c>
      <c r="M546" s="66">
        <f t="shared" si="56"/>
        <v>9.8000000000000007</v>
      </c>
      <c r="N546" s="66">
        <f t="shared" si="57"/>
        <v>55796.799999999996</v>
      </c>
      <c r="O546" s="51"/>
      <c r="P546" s="63"/>
      <c r="Q546" s="67"/>
      <c r="R546" s="50"/>
    </row>
    <row r="547" spans="1:18" ht="56.1" customHeight="1">
      <c r="A547" s="51">
        <f t="shared" si="55"/>
        <v>645</v>
      </c>
      <c r="B547" s="63"/>
      <c r="C547" s="51"/>
      <c r="D547" s="64" t="str">
        <f t="array" ref="D547">IF(ISERROR(VLOOKUP(C547,District2,2,FALSE)),"",VLOOKUP(C547,District2,2,FALSE))</f>
        <v/>
      </c>
      <c r="E547" s="63"/>
      <c r="F547" s="65"/>
      <c r="G547" s="63"/>
      <c r="H547" s="51"/>
      <c r="I547" s="51"/>
      <c r="J547" s="51"/>
      <c r="K547" s="66">
        <f t="shared" si="53"/>
        <v>55761.51999999999</v>
      </c>
      <c r="L547" s="66">
        <f t="shared" si="52"/>
        <v>25.480000000000029</v>
      </c>
      <c r="M547" s="66">
        <f t="shared" si="56"/>
        <v>9.8000000000000007</v>
      </c>
      <c r="N547" s="66">
        <f t="shared" si="57"/>
        <v>55796.799999999996</v>
      </c>
      <c r="O547" s="51"/>
      <c r="P547" s="63"/>
      <c r="Q547" s="67"/>
      <c r="R547" s="50"/>
    </row>
    <row r="548" spans="1:18" ht="56.1" customHeight="1">
      <c r="A548" s="51">
        <f t="shared" si="55"/>
        <v>646</v>
      </c>
      <c r="B548" s="63"/>
      <c r="C548" s="51"/>
      <c r="D548" s="64" t="str">
        <f t="array" ref="D548">IF(ISERROR(VLOOKUP(C548,District2,2,FALSE)),"",VLOOKUP(C548,District2,2,FALSE))</f>
        <v/>
      </c>
      <c r="E548" s="63"/>
      <c r="F548" s="65"/>
      <c r="G548" s="63"/>
      <c r="H548" s="51"/>
      <c r="I548" s="51"/>
      <c r="J548" s="51"/>
      <c r="K548" s="66">
        <f t="shared" si="53"/>
        <v>55761.51999999999</v>
      </c>
      <c r="L548" s="66">
        <f t="shared" si="52"/>
        <v>25.480000000000029</v>
      </c>
      <c r="M548" s="66">
        <f t="shared" si="56"/>
        <v>9.8000000000000007</v>
      </c>
      <c r="N548" s="66">
        <f t="shared" si="57"/>
        <v>55796.799999999996</v>
      </c>
      <c r="O548" s="51"/>
      <c r="P548" s="63"/>
      <c r="Q548" s="67"/>
      <c r="R548" s="50"/>
    </row>
    <row r="549" spans="1:18" ht="56.1" customHeight="1">
      <c r="A549" s="51">
        <f t="shared" si="55"/>
        <v>647</v>
      </c>
      <c r="B549" s="63"/>
      <c r="C549" s="51"/>
      <c r="D549" s="64" t="str">
        <f t="array" ref="D549">IF(ISERROR(VLOOKUP(C549,District2,2,FALSE)),"",VLOOKUP(C549,District2,2,FALSE))</f>
        <v/>
      </c>
      <c r="E549" s="63"/>
      <c r="F549" s="65"/>
      <c r="G549" s="63"/>
      <c r="H549" s="51"/>
      <c r="I549" s="51"/>
      <c r="J549" s="51"/>
      <c r="K549" s="66">
        <f t="shared" si="53"/>
        <v>55761.51999999999</v>
      </c>
      <c r="L549" s="66">
        <f t="shared" si="52"/>
        <v>25.480000000000029</v>
      </c>
      <c r="M549" s="66">
        <f t="shared" si="56"/>
        <v>9.8000000000000007</v>
      </c>
      <c r="N549" s="66">
        <f t="shared" si="57"/>
        <v>55796.799999999996</v>
      </c>
      <c r="O549" s="51"/>
      <c r="P549" s="63"/>
      <c r="Q549" s="67"/>
      <c r="R549" s="50"/>
    </row>
    <row r="550" spans="1:18" ht="56.1" customHeight="1">
      <c r="A550" s="51">
        <f t="shared" si="55"/>
        <v>648</v>
      </c>
      <c r="B550" s="63"/>
      <c r="C550" s="51"/>
      <c r="D550" s="64" t="str">
        <f t="array" ref="D550">IF(ISERROR(VLOOKUP(C550,District2,2,FALSE)),"",VLOOKUP(C550,District2,2,FALSE))</f>
        <v/>
      </c>
      <c r="E550" s="63"/>
      <c r="F550" s="65"/>
      <c r="G550" s="63"/>
      <c r="H550" s="51"/>
      <c r="I550" s="51"/>
      <c r="J550" s="51"/>
      <c r="K550" s="66">
        <f t="shared" si="53"/>
        <v>55761.51999999999</v>
      </c>
      <c r="L550" s="66">
        <f t="shared" si="52"/>
        <v>25.480000000000029</v>
      </c>
      <c r="M550" s="66">
        <f t="shared" si="56"/>
        <v>9.8000000000000007</v>
      </c>
      <c r="N550" s="66">
        <f t="shared" si="57"/>
        <v>55796.799999999996</v>
      </c>
      <c r="O550" s="51"/>
      <c r="P550" s="63"/>
      <c r="Q550" s="67"/>
      <c r="R550" s="50"/>
    </row>
    <row r="551" spans="1:18" ht="56.1" customHeight="1">
      <c r="A551" s="51">
        <f t="shared" si="55"/>
        <v>649</v>
      </c>
      <c r="B551" s="74"/>
      <c r="C551" s="75"/>
      <c r="D551" s="76" t="str">
        <f t="array" ref="D551">IF(ISERROR(VLOOKUP(C551,District2,2,FALSE)),"",VLOOKUP(C551,District2,2,FALSE))</f>
        <v/>
      </c>
      <c r="E551" s="77"/>
      <c r="F551" s="78"/>
      <c r="G551" s="78"/>
      <c r="H551" s="75"/>
      <c r="I551" s="75"/>
      <c r="J551" s="75"/>
      <c r="K551" s="79">
        <f t="shared" si="53"/>
        <v>55761.51999999999</v>
      </c>
      <c r="L551" s="79">
        <f t="shared" si="52"/>
        <v>25.480000000000029</v>
      </c>
      <c r="M551" s="66">
        <f t="shared" si="56"/>
        <v>9.8000000000000007</v>
      </c>
      <c r="N551" s="66">
        <f t="shared" si="57"/>
        <v>55796.799999999996</v>
      </c>
      <c r="O551" s="75"/>
      <c r="P551" s="74"/>
      <c r="Q551" s="80"/>
      <c r="R551" s="81"/>
    </row>
    <row r="552" spans="1:18" ht="56.1" customHeight="1">
      <c r="A552" s="51">
        <f t="shared" si="55"/>
        <v>650</v>
      </c>
      <c r="B552" s="63"/>
      <c r="C552" s="51"/>
      <c r="D552" s="64" t="str">
        <f t="array" ref="D552">IF(ISERROR(VLOOKUP(C552,District2,2,FALSE)),"",VLOOKUP(C552,District2,2,FALSE))</f>
        <v/>
      </c>
      <c r="E552" s="63"/>
      <c r="F552" s="65"/>
      <c r="G552" s="63"/>
      <c r="H552" s="51"/>
      <c r="I552" s="51"/>
      <c r="J552" s="51"/>
      <c r="K552" s="66">
        <f t="shared" si="53"/>
        <v>55761.51999999999</v>
      </c>
      <c r="L552" s="66">
        <f t="shared" si="52"/>
        <v>25.480000000000029</v>
      </c>
      <c r="M552" s="66">
        <f t="shared" si="56"/>
        <v>9.8000000000000007</v>
      </c>
      <c r="N552" s="66">
        <f t="shared" si="57"/>
        <v>55796.799999999996</v>
      </c>
      <c r="O552" s="51"/>
      <c r="P552" s="63"/>
      <c r="Q552" s="67"/>
      <c r="R552" s="50"/>
    </row>
    <row r="553" spans="1:18" ht="56.1" customHeight="1">
      <c r="A553" s="51">
        <f t="shared" si="55"/>
        <v>651</v>
      </c>
      <c r="B553" s="63"/>
      <c r="C553" s="51"/>
      <c r="D553" s="64" t="str">
        <f t="array" ref="D553">IF(ISERROR(VLOOKUP(C553,District2,2,FALSE)),"",VLOOKUP(C553,District2,2,FALSE))</f>
        <v/>
      </c>
      <c r="E553" s="63"/>
      <c r="F553" s="65"/>
      <c r="G553" s="63"/>
      <c r="H553" s="51"/>
      <c r="I553" s="51"/>
      <c r="J553" s="51"/>
      <c r="K553" s="66">
        <f t="shared" si="53"/>
        <v>55761.51999999999</v>
      </c>
      <c r="L553" s="66">
        <f t="shared" si="52"/>
        <v>25.480000000000029</v>
      </c>
      <c r="M553" s="66">
        <f t="shared" si="56"/>
        <v>9.8000000000000007</v>
      </c>
      <c r="N553" s="66">
        <f t="shared" si="57"/>
        <v>55796.799999999996</v>
      </c>
      <c r="O553" s="51"/>
      <c r="P553" s="63"/>
      <c r="Q553" s="67"/>
      <c r="R553" s="50"/>
    </row>
    <row r="554" spans="1:18" ht="56.1" customHeight="1">
      <c r="A554" s="51">
        <f t="shared" si="55"/>
        <v>652</v>
      </c>
      <c r="B554" s="63"/>
      <c r="C554" s="51"/>
      <c r="D554" s="64" t="str">
        <f t="array" ref="D554">IF(ISERROR(VLOOKUP(C554,District2,2,FALSE)),"",VLOOKUP(C554,District2,2,FALSE))</f>
        <v/>
      </c>
      <c r="E554" s="63"/>
      <c r="F554" s="65"/>
      <c r="G554" s="63"/>
      <c r="H554" s="51"/>
      <c r="I554" s="51"/>
      <c r="J554" s="51"/>
      <c r="K554" s="66">
        <f t="shared" si="53"/>
        <v>55761.51999999999</v>
      </c>
      <c r="L554" s="66">
        <f t="shared" ref="L554:L603" si="58">SUM(I554)+L553</f>
        <v>25.480000000000029</v>
      </c>
      <c r="M554" s="66">
        <f t="shared" si="56"/>
        <v>9.8000000000000007</v>
      </c>
      <c r="N554" s="66">
        <f t="shared" si="57"/>
        <v>55796.799999999996</v>
      </c>
      <c r="O554" s="51"/>
      <c r="P554" s="63"/>
      <c r="Q554" s="67"/>
      <c r="R554" s="50"/>
    </row>
    <row r="555" spans="1:18" ht="56.1" customHeight="1">
      <c r="A555" s="51">
        <f t="shared" si="55"/>
        <v>653</v>
      </c>
      <c r="B555" s="63"/>
      <c r="C555" s="51"/>
      <c r="D555" s="64" t="str">
        <f t="array" ref="D555">IF(ISERROR(VLOOKUP(C555,District2,2,FALSE)),"",VLOOKUP(C555,District2,2,FALSE))</f>
        <v/>
      </c>
      <c r="E555" s="63"/>
      <c r="F555" s="65"/>
      <c r="G555" s="63"/>
      <c r="H555" s="51"/>
      <c r="I555" s="51"/>
      <c r="J555" s="51"/>
      <c r="K555" s="66">
        <f t="shared" si="53"/>
        <v>55761.51999999999</v>
      </c>
      <c r="L555" s="66">
        <f t="shared" si="58"/>
        <v>25.480000000000029</v>
      </c>
      <c r="M555" s="66">
        <f t="shared" si="56"/>
        <v>9.8000000000000007</v>
      </c>
      <c r="N555" s="66">
        <f t="shared" si="57"/>
        <v>55796.799999999996</v>
      </c>
      <c r="O555" s="51"/>
      <c r="P555" s="63"/>
      <c r="Q555" s="67"/>
      <c r="R555" s="50"/>
    </row>
    <row r="556" spans="1:18" ht="56.1" customHeight="1">
      <c r="A556" s="51">
        <f t="shared" si="55"/>
        <v>654</v>
      </c>
      <c r="B556" s="63"/>
      <c r="C556" s="51"/>
      <c r="D556" s="64" t="str">
        <f t="array" ref="D556">IF(ISERROR(VLOOKUP(C556,District2,2,FALSE)),"",VLOOKUP(C556,District2,2,FALSE))</f>
        <v/>
      </c>
      <c r="E556" s="63"/>
      <c r="F556" s="65"/>
      <c r="G556" s="63"/>
      <c r="H556" s="51"/>
      <c r="I556" s="51"/>
      <c r="J556" s="51"/>
      <c r="K556" s="66">
        <f t="shared" si="53"/>
        <v>55761.51999999999</v>
      </c>
      <c r="L556" s="66">
        <f t="shared" si="58"/>
        <v>25.480000000000029</v>
      </c>
      <c r="M556" s="66">
        <f t="shared" si="56"/>
        <v>9.8000000000000007</v>
      </c>
      <c r="N556" s="66">
        <f t="shared" si="57"/>
        <v>55796.799999999996</v>
      </c>
      <c r="O556" s="51"/>
      <c r="P556" s="63"/>
      <c r="Q556" s="67"/>
      <c r="R556" s="50"/>
    </row>
    <row r="557" spans="1:18" ht="56.1" customHeight="1">
      <c r="A557" s="51">
        <f t="shared" si="55"/>
        <v>655</v>
      </c>
      <c r="B557" s="63"/>
      <c r="C557" s="51"/>
      <c r="D557" s="64" t="str">
        <f t="array" ref="D557">IF(ISERROR(VLOOKUP(C557,District2,2,FALSE)),"",VLOOKUP(C557,District2,2,FALSE))</f>
        <v/>
      </c>
      <c r="E557" s="63"/>
      <c r="F557" s="65"/>
      <c r="G557" s="63"/>
      <c r="H557" s="51"/>
      <c r="I557" s="51"/>
      <c r="J557" s="51"/>
      <c r="K557" s="66">
        <f t="shared" si="53"/>
        <v>55761.51999999999</v>
      </c>
      <c r="L557" s="66">
        <f t="shared" si="58"/>
        <v>25.480000000000029</v>
      </c>
      <c r="M557" s="66">
        <f t="shared" si="56"/>
        <v>9.8000000000000007</v>
      </c>
      <c r="N557" s="66">
        <f t="shared" si="57"/>
        <v>55796.799999999996</v>
      </c>
      <c r="O557" s="51"/>
      <c r="P557" s="63"/>
      <c r="Q557" s="67"/>
      <c r="R557" s="50"/>
    </row>
    <row r="558" spans="1:18" ht="56.1" customHeight="1">
      <c r="A558" s="51">
        <f t="shared" si="55"/>
        <v>656</v>
      </c>
      <c r="B558" s="63"/>
      <c r="C558" s="51"/>
      <c r="D558" s="64" t="str">
        <f t="array" ref="D558">IF(ISERROR(VLOOKUP(C558,District2,2,FALSE)),"",VLOOKUP(C558,District2,2,FALSE))</f>
        <v/>
      </c>
      <c r="E558" s="63"/>
      <c r="F558" s="65"/>
      <c r="G558" s="63"/>
      <c r="H558" s="51"/>
      <c r="I558" s="51"/>
      <c r="J558" s="51"/>
      <c r="K558" s="66">
        <f t="shared" si="53"/>
        <v>55761.51999999999</v>
      </c>
      <c r="L558" s="66">
        <f t="shared" si="58"/>
        <v>25.480000000000029</v>
      </c>
      <c r="M558" s="66">
        <f t="shared" si="56"/>
        <v>9.8000000000000007</v>
      </c>
      <c r="N558" s="66">
        <f t="shared" si="57"/>
        <v>55796.799999999996</v>
      </c>
      <c r="O558" s="51"/>
      <c r="P558" s="63"/>
      <c r="Q558" s="67"/>
      <c r="R558" s="50"/>
    </row>
    <row r="559" spans="1:18" ht="56.1" customHeight="1">
      <c r="A559" s="51">
        <f t="shared" si="55"/>
        <v>657</v>
      </c>
      <c r="B559" s="63"/>
      <c r="C559" s="51"/>
      <c r="D559" s="64" t="str">
        <f t="array" ref="D559">IF(ISERROR(VLOOKUP(C559,District2,2,FALSE)),"",VLOOKUP(C559,District2,2,FALSE))</f>
        <v/>
      </c>
      <c r="E559" s="63"/>
      <c r="F559" s="65"/>
      <c r="G559" s="63"/>
      <c r="H559" s="51"/>
      <c r="I559" s="51"/>
      <c r="J559" s="51"/>
      <c r="K559" s="66">
        <f t="shared" ref="K559:K603" si="59">SUM(H559)+K558</f>
        <v>55761.51999999999</v>
      </c>
      <c r="L559" s="66">
        <f t="shared" si="58"/>
        <v>25.480000000000029</v>
      </c>
      <c r="M559" s="66">
        <f t="shared" si="56"/>
        <v>9.8000000000000007</v>
      </c>
      <c r="N559" s="66">
        <f t="shared" si="57"/>
        <v>55796.799999999996</v>
      </c>
      <c r="O559" s="51"/>
      <c r="P559" s="63"/>
      <c r="Q559" s="67"/>
      <c r="R559" s="50"/>
    </row>
    <row r="560" spans="1:18" ht="56.1" customHeight="1">
      <c r="A560" s="51">
        <f t="shared" si="55"/>
        <v>658</v>
      </c>
      <c r="B560" s="63"/>
      <c r="C560" s="51"/>
      <c r="D560" s="64" t="str">
        <f t="array" ref="D560">IF(ISERROR(VLOOKUP(C560,District2,2,FALSE)),"",VLOOKUP(C560,District2,2,FALSE))</f>
        <v/>
      </c>
      <c r="E560" s="63"/>
      <c r="F560" s="65"/>
      <c r="G560" s="63"/>
      <c r="H560" s="51"/>
      <c r="I560" s="51"/>
      <c r="J560" s="51"/>
      <c r="K560" s="66">
        <f t="shared" si="59"/>
        <v>55761.51999999999</v>
      </c>
      <c r="L560" s="66">
        <f t="shared" si="58"/>
        <v>25.480000000000029</v>
      </c>
      <c r="M560" s="66">
        <f t="shared" si="56"/>
        <v>9.8000000000000007</v>
      </c>
      <c r="N560" s="66">
        <f t="shared" si="57"/>
        <v>55796.799999999996</v>
      </c>
      <c r="O560" s="51"/>
      <c r="P560" s="63"/>
      <c r="Q560" s="67"/>
      <c r="R560" s="50"/>
    </row>
    <row r="561" spans="1:18" ht="56.1" customHeight="1">
      <c r="A561" s="51">
        <f t="shared" si="55"/>
        <v>659</v>
      </c>
      <c r="B561" s="63"/>
      <c r="C561" s="51"/>
      <c r="D561" s="64" t="str">
        <f t="array" ref="D561">IF(ISERROR(VLOOKUP(C561,District2,2,FALSE)),"",VLOOKUP(C561,District2,2,FALSE))</f>
        <v/>
      </c>
      <c r="E561" s="63"/>
      <c r="F561" s="65"/>
      <c r="G561" s="63"/>
      <c r="H561" s="51"/>
      <c r="I561" s="51"/>
      <c r="J561" s="51"/>
      <c r="K561" s="66">
        <f t="shared" si="59"/>
        <v>55761.51999999999</v>
      </c>
      <c r="L561" s="66">
        <f t="shared" si="58"/>
        <v>25.480000000000029</v>
      </c>
      <c r="M561" s="66">
        <f t="shared" si="56"/>
        <v>9.8000000000000007</v>
      </c>
      <c r="N561" s="66">
        <f t="shared" si="57"/>
        <v>55796.799999999996</v>
      </c>
      <c r="O561" s="51"/>
      <c r="P561" s="63"/>
      <c r="Q561" s="67"/>
      <c r="R561" s="50"/>
    </row>
    <row r="562" spans="1:18" ht="56.1" customHeight="1">
      <c r="A562" s="51">
        <f t="shared" si="55"/>
        <v>660</v>
      </c>
      <c r="B562" s="63"/>
      <c r="C562" s="51"/>
      <c r="D562" s="64" t="str">
        <f t="array" ref="D562">IF(ISERROR(VLOOKUP(C562,District2,2,FALSE)),"",VLOOKUP(C562,District2,2,FALSE))</f>
        <v/>
      </c>
      <c r="E562" s="63"/>
      <c r="F562" s="65"/>
      <c r="G562" s="63"/>
      <c r="H562" s="51"/>
      <c r="I562" s="51"/>
      <c r="J562" s="51"/>
      <c r="K562" s="66">
        <f t="shared" si="59"/>
        <v>55761.51999999999</v>
      </c>
      <c r="L562" s="66">
        <f t="shared" si="58"/>
        <v>25.480000000000029</v>
      </c>
      <c r="M562" s="66">
        <f t="shared" si="56"/>
        <v>9.8000000000000007</v>
      </c>
      <c r="N562" s="66">
        <f t="shared" si="57"/>
        <v>55796.799999999996</v>
      </c>
      <c r="O562" s="51"/>
      <c r="P562" s="63"/>
      <c r="Q562" s="67"/>
      <c r="R562" s="50"/>
    </row>
    <row r="563" spans="1:18" ht="56.1" customHeight="1">
      <c r="A563" s="51">
        <f t="shared" si="55"/>
        <v>661</v>
      </c>
      <c r="B563" s="63"/>
      <c r="C563" s="51"/>
      <c r="D563" s="64" t="str">
        <f t="array" ref="D563">IF(ISERROR(VLOOKUP(C563,District2,2,FALSE)),"",VLOOKUP(C563,District2,2,FALSE))</f>
        <v/>
      </c>
      <c r="E563" s="63"/>
      <c r="F563" s="65"/>
      <c r="G563" s="63"/>
      <c r="H563" s="51"/>
      <c r="I563" s="51"/>
      <c r="J563" s="51"/>
      <c r="K563" s="66">
        <f t="shared" si="59"/>
        <v>55761.51999999999</v>
      </c>
      <c r="L563" s="66">
        <f t="shared" si="58"/>
        <v>25.480000000000029</v>
      </c>
      <c r="M563" s="66">
        <f t="shared" si="56"/>
        <v>9.8000000000000007</v>
      </c>
      <c r="N563" s="66">
        <f t="shared" si="57"/>
        <v>55796.799999999996</v>
      </c>
      <c r="O563" s="51"/>
      <c r="P563" s="63"/>
      <c r="Q563" s="67"/>
      <c r="R563" s="50"/>
    </row>
    <row r="564" spans="1:18" ht="56.1" customHeight="1">
      <c r="A564" s="51">
        <f t="shared" si="55"/>
        <v>662</v>
      </c>
      <c r="B564" s="63"/>
      <c r="C564" s="51"/>
      <c r="D564" s="64" t="str">
        <f t="array" ref="D564">IF(ISERROR(VLOOKUP(C564,District2,2,FALSE)),"",VLOOKUP(C564,District2,2,FALSE))</f>
        <v/>
      </c>
      <c r="E564" s="63"/>
      <c r="F564" s="65"/>
      <c r="G564" s="63"/>
      <c r="H564" s="51"/>
      <c r="I564" s="51"/>
      <c r="J564" s="51"/>
      <c r="K564" s="66">
        <f t="shared" si="59"/>
        <v>55761.51999999999</v>
      </c>
      <c r="L564" s="66">
        <f t="shared" si="58"/>
        <v>25.480000000000029</v>
      </c>
      <c r="M564" s="66">
        <f t="shared" si="56"/>
        <v>9.8000000000000007</v>
      </c>
      <c r="N564" s="66">
        <f t="shared" si="57"/>
        <v>55796.799999999996</v>
      </c>
      <c r="O564" s="51"/>
      <c r="P564" s="63"/>
      <c r="Q564" s="67"/>
      <c r="R564" s="50"/>
    </row>
    <row r="565" spans="1:18" ht="56.1" customHeight="1">
      <c r="A565" s="51">
        <f t="shared" si="55"/>
        <v>663</v>
      </c>
      <c r="B565" s="63"/>
      <c r="C565" s="51"/>
      <c r="D565" s="64" t="str">
        <f t="array" ref="D565">IF(ISERROR(VLOOKUP(C565,District2,2,FALSE)),"",VLOOKUP(C565,District2,2,FALSE))</f>
        <v/>
      </c>
      <c r="E565" s="63"/>
      <c r="F565" s="65"/>
      <c r="G565" s="63"/>
      <c r="H565" s="51"/>
      <c r="I565" s="51"/>
      <c r="J565" s="51"/>
      <c r="K565" s="66">
        <f t="shared" si="59"/>
        <v>55761.51999999999</v>
      </c>
      <c r="L565" s="66">
        <f t="shared" si="58"/>
        <v>25.480000000000029</v>
      </c>
      <c r="M565" s="66">
        <f t="shared" si="56"/>
        <v>9.8000000000000007</v>
      </c>
      <c r="N565" s="66">
        <f t="shared" si="57"/>
        <v>55796.799999999996</v>
      </c>
      <c r="O565" s="51"/>
      <c r="P565" s="63"/>
      <c r="Q565" s="67"/>
      <c r="R565" s="50"/>
    </row>
    <row r="566" spans="1:18" ht="56.1" customHeight="1">
      <c r="A566" s="51">
        <f t="shared" si="55"/>
        <v>664</v>
      </c>
      <c r="B566" s="63"/>
      <c r="C566" s="51"/>
      <c r="D566" s="64" t="str">
        <f t="array" ref="D566">IF(ISERROR(VLOOKUP(C566,District2,2,FALSE)),"",VLOOKUP(C566,District2,2,FALSE))</f>
        <v/>
      </c>
      <c r="E566" s="63"/>
      <c r="F566" s="65"/>
      <c r="G566" s="63"/>
      <c r="H566" s="51"/>
      <c r="I566" s="51"/>
      <c r="J566" s="51"/>
      <c r="K566" s="66">
        <f t="shared" si="59"/>
        <v>55761.51999999999</v>
      </c>
      <c r="L566" s="66">
        <f t="shared" si="58"/>
        <v>25.480000000000029</v>
      </c>
      <c r="M566" s="66">
        <f t="shared" si="56"/>
        <v>9.8000000000000007</v>
      </c>
      <c r="N566" s="66">
        <f t="shared" si="57"/>
        <v>55796.799999999996</v>
      </c>
      <c r="O566" s="51"/>
      <c r="P566" s="63"/>
      <c r="Q566" s="67"/>
      <c r="R566" s="50"/>
    </row>
    <row r="567" spans="1:18" ht="56.1" customHeight="1">
      <c r="A567" s="51">
        <f t="shared" si="55"/>
        <v>665</v>
      </c>
      <c r="B567" s="63"/>
      <c r="C567" s="51"/>
      <c r="D567" s="64" t="str">
        <f t="array" ref="D567">IF(ISERROR(VLOOKUP(C567,District2,2,FALSE)),"",VLOOKUP(C567,District2,2,FALSE))</f>
        <v/>
      </c>
      <c r="E567" s="63"/>
      <c r="F567" s="65"/>
      <c r="G567" s="63"/>
      <c r="H567" s="51"/>
      <c r="I567" s="51"/>
      <c r="J567" s="51"/>
      <c r="K567" s="66">
        <f t="shared" si="59"/>
        <v>55761.51999999999</v>
      </c>
      <c r="L567" s="66">
        <f t="shared" si="58"/>
        <v>25.480000000000029</v>
      </c>
      <c r="M567" s="66">
        <f t="shared" si="56"/>
        <v>9.8000000000000007</v>
      </c>
      <c r="N567" s="66">
        <f t="shared" si="57"/>
        <v>55796.799999999996</v>
      </c>
      <c r="O567" s="51"/>
      <c r="P567" s="63"/>
      <c r="Q567" s="67"/>
      <c r="R567" s="50"/>
    </row>
    <row r="568" spans="1:18" ht="56.1" customHeight="1">
      <c r="A568" s="51">
        <f t="shared" si="55"/>
        <v>666</v>
      </c>
      <c r="B568" s="63"/>
      <c r="C568" s="51"/>
      <c r="D568" s="64" t="str">
        <f t="array" ref="D568">IF(ISERROR(VLOOKUP(C568,District2,2,FALSE)),"",VLOOKUP(C568,District2,2,FALSE))</f>
        <v/>
      </c>
      <c r="E568" s="63"/>
      <c r="F568" s="65"/>
      <c r="G568" s="63"/>
      <c r="H568" s="51"/>
      <c r="I568" s="51"/>
      <c r="J568" s="51"/>
      <c r="K568" s="66">
        <f t="shared" si="59"/>
        <v>55761.51999999999</v>
      </c>
      <c r="L568" s="66">
        <f t="shared" si="58"/>
        <v>25.480000000000029</v>
      </c>
      <c r="M568" s="66">
        <f t="shared" si="56"/>
        <v>9.8000000000000007</v>
      </c>
      <c r="N568" s="66">
        <f t="shared" si="57"/>
        <v>55796.799999999996</v>
      </c>
      <c r="O568" s="51"/>
      <c r="P568" s="63"/>
      <c r="Q568" s="67"/>
      <c r="R568" s="50"/>
    </row>
    <row r="569" spans="1:18" ht="56.1" customHeight="1">
      <c r="A569" s="51">
        <f t="shared" si="55"/>
        <v>667</v>
      </c>
      <c r="B569" s="63"/>
      <c r="C569" s="51"/>
      <c r="D569" s="64" t="str">
        <f t="array" ref="D569">IF(ISERROR(VLOOKUP(C569,District2,2,FALSE)),"",VLOOKUP(C569,District2,2,FALSE))</f>
        <v/>
      </c>
      <c r="E569" s="63"/>
      <c r="F569" s="65"/>
      <c r="G569" s="63"/>
      <c r="H569" s="51"/>
      <c r="I569" s="51"/>
      <c r="J569" s="51"/>
      <c r="K569" s="66">
        <f t="shared" si="59"/>
        <v>55761.51999999999</v>
      </c>
      <c r="L569" s="66">
        <f t="shared" si="58"/>
        <v>25.480000000000029</v>
      </c>
      <c r="M569" s="66">
        <f t="shared" si="56"/>
        <v>9.8000000000000007</v>
      </c>
      <c r="N569" s="66">
        <f t="shared" si="57"/>
        <v>55796.799999999996</v>
      </c>
      <c r="O569" s="51"/>
      <c r="P569" s="63"/>
      <c r="Q569" s="67"/>
      <c r="R569" s="50"/>
    </row>
    <row r="570" spans="1:18" ht="56.1" customHeight="1">
      <c r="A570" s="51">
        <f t="shared" si="55"/>
        <v>668</v>
      </c>
      <c r="B570" s="63"/>
      <c r="C570" s="51"/>
      <c r="D570" s="64" t="str">
        <f t="array" ref="D570">IF(ISERROR(VLOOKUP(C570,District2,2,FALSE)),"",VLOOKUP(C570,District2,2,FALSE))</f>
        <v/>
      </c>
      <c r="E570" s="63"/>
      <c r="F570" s="65"/>
      <c r="G570" s="63"/>
      <c r="H570" s="51"/>
      <c r="I570" s="51"/>
      <c r="J570" s="51"/>
      <c r="K570" s="66">
        <f t="shared" si="59"/>
        <v>55761.51999999999</v>
      </c>
      <c r="L570" s="66">
        <f t="shared" si="58"/>
        <v>25.480000000000029</v>
      </c>
      <c r="M570" s="66">
        <f t="shared" si="56"/>
        <v>9.8000000000000007</v>
      </c>
      <c r="N570" s="66">
        <f t="shared" si="57"/>
        <v>55796.799999999996</v>
      </c>
      <c r="O570" s="51"/>
      <c r="P570" s="63"/>
      <c r="Q570" s="67"/>
      <c r="R570" s="50"/>
    </row>
    <row r="571" spans="1:18" ht="56.1" customHeight="1">
      <c r="A571" s="51">
        <f t="shared" si="55"/>
        <v>669</v>
      </c>
      <c r="B571" s="63"/>
      <c r="C571" s="51"/>
      <c r="D571" s="64" t="str">
        <f t="array" ref="D571">IF(ISERROR(VLOOKUP(C571,District2,2,FALSE)),"",VLOOKUP(C571,District2,2,FALSE))</f>
        <v/>
      </c>
      <c r="E571" s="63"/>
      <c r="F571" s="65"/>
      <c r="G571" s="63"/>
      <c r="H571" s="51"/>
      <c r="I571" s="51"/>
      <c r="J571" s="51"/>
      <c r="K571" s="66">
        <f t="shared" si="59"/>
        <v>55761.51999999999</v>
      </c>
      <c r="L571" s="66">
        <f t="shared" si="58"/>
        <v>25.480000000000029</v>
      </c>
      <c r="M571" s="66">
        <f t="shared" si="56"/>
        <v>9.8000000000000007</v>
      </c>
      <c r="N571" s="66">
        <f t="shared" si="57"/>
        <v>55796.799999999996</v>
      </c>
      <c r="O571" s="51"/>
      <c r="P571" s="63"/>
      <c r="Q571" s="67"/>
      <c r="R571" s="50"/>
    </row>
    <row r="572" spans="1:18" ht="56.1" customHeight="1">
      <c r="A572" s="51">
        <f t="shared" si="55"/>
        <v>670</v>
      </c>
      <c r="B572" s="63"/>
      <c r="C572" s="51"/>
      <c r="D572" s="64" t="str">
        <f t="array" ref="D572">IF(ISERROR(VLOOKUP(C572,District2,2,FALSE)),"",VLOOKUP(C572,District2,2,FALSE))</f>
        <v/>
      </c>
      <c r="E572" s="63"/>
      <c r="F572" s="65"/>
      <c r="G572" s="63"/>
      <c r="H572" s="51"/>
      <c r="I572" s="51"/>
      <c r="J572" s="51"/>
      <c r="K572" s="66">
        <f t="shared" si="59"/>
        <v>55761.51999999999</v>
      </c>
      <c r="L572" s="66">
        <f t="shared" si="58"/>
        <v>25.480000000000029</v>
      </c>
      <c r="M572" s="66">
        <f t="shared" si="56"/>
        <v>9.8000000000000007</v>
      </c>
      <c r="N572" s="66">
        <f t="shared" si="57"/>
        <v>55796.799999999996</v>
      </c>
      <c r="O572" s="51"/>
      <c r="P572" s="63"/>
      <c r="Q572" s="67"/>
      <c r="R572" s="50"/>
    </row>
    <row r="573" spans="1:18" ht="56.1" customHeight="1">
      <c r="A573" s="51">
        <f t="shared" si="55"/>
        <v>671</v>
      </c>
      <c r="B573" s="63"/>
      <c r="C573" s="51"/>
      <c r="D573" s="64" t="str">
        <f t="array" ref="D573">IF(ISERROR(VLOOKUP(C573,District2,2,FALSE)),"",VLOOKUP(C573,District2,2,FALSE))</f>
        <v/>
      </c>
      <c r="E573" s="63"/>
      <c r="F573" s="65"/>
      <c r="G573" s="63"/>
      <c r="H573" s="51"/>
      <c r="I573" s="51"/>
      <c r="J573" s="51"/>
      <c r="K573" s="66">
        <f t="shared" si="59"/>
        <v>55761.51999999999</v>
      </c>
      <c r="L573" s="66">
        <f t="shared" si="58"/>
        <v>25.480000000000029</v>
      </c>
      <c r="M573" s="66">
        <f t="shared" si="56"/>
        <v>9.8000000000000007</v>
      </c>
      <c r="N573" s="66">
        <f t="shared" si="57"/>
        <v>55796.799999999996</v>
      </c>
      <c r="O573" s="51"/>
      <c r="P573" s="63"/>
      <c r="Q573" s="67"/>
      <c r="R573" s="50"/>
    </row>
    <row r="574" spans="1:18" ht="56.1" customHeight="1">
      <c r="A574" s="51">
        <f t="shared" si="55"/>
        <v>672</v>
      </c>
      <c r="B574" s="63"/>
      <c r="C574" s="51"/>
      <c r="D574" s="64" t="str">
        <f t="array" ref="D574">IF(ISERROR(VLOOKUP(C574,District2,2,FALSE)),"",VLOOKUP(C574,District2,2,FALSE))</f>
        <v/>
      </c>
      <c r="E574" s="63"/>
      <c r="F574" s="65"/>
      <c r="G574" s="63"/>
      <c r="H574" s="51"/>
      <c r="I574" s="51"/>
      <c r="J574" s="51"/>
      <c r="K574" s="66">
        <f t="shared" si="59"/>
        <v>55761.51999999999</v>
      </c>
      <c r="L574" s="66">
        <f t="shared" si="58"/>
        <v>25.480000000000029</v>
      </c>
      <c r="M574" s="66">
        <f t="shared" si="56"/>
        <v>9.8000000000000007</v>
      </c>
      <c r="N574" s="66">
        <f t="shared" si="57"/>
        <v>55796.799999999996</v>
      </c>
      <c r="O574" s="51"/>
      <c r="P574" s="63"/>
      <c r="Q574" s="67"/>
      <c r="R574" s="50"/>
    </row>
    <row r="575" spans="1:18" ht="56.1" customHeight="1">
      <c r="A575" s="51">
        <f t="shared" si="55"/>
        <v>673</v>
      </c>
      <c r="B575" s="63"/>
      <c r="C575" s="51"/>
      <c r="D575" s="64" t="str">
        <f t="array" ref="D575">IF(ISERROR(VLOOKUP(C575,District2,2,FALSE)),"",VLOOKUP(C575,District2,2,FALSE))</f>
        <v/>
      </c>
      <c r="E575" s="63"/>
      <c r="F575" s="65"/>
      <c r="G575" s="63"/>
      <c r="H575" s="51"/>
      <c r="I575" s="51"/>
      <c r="J575" s="51"/>
      <c r="K575" s="66">
        <f t="shared" si="59"/>
        <v>55761.51999999999</v>
      </c>
      <c r="L575" s="66">
        <f t="shared" si="58"/>
        <v>25.480000000000029</v>
      </c>
      <c r="M575" s="66">
        <f t="shared" si="56"/>
        <v>9.8000000000000007</v>
      </c>
      <c r="N575" s="66">
        <f t="shared" si="57"/>
        <v>55796.799999999996</v>
      </c>
      <c r="O575" s="51"/>
      <c r="P575" s="63"/>
      <c r="Q575" s="67"/>
      <c r="R575" s="50"/>
    </row>
    <row r="576" spans="1:18" ht="56.1" customHeight="1">
      <c r="A576" s="51">
        <f t="shared" si="55"/>
        <v>674</v>
      </c>
      <c r="B576" s="63"/>
      <c r="C576" s="51"/>
      <c r="D576" s="64" t="str">
        <f t="array" ref="D576">IF(ISERROR(VLOOKUP(C576,District2,2,FALSE)),"",VLOOKUP(C576,District2,2,FALSE))</f>
        <v/>
      </c>
      <c r="E576" s="63"/>
      <c r="F576" s="65"/>
      <c r="G576" s="63"/>
      <c r="H576" s="51"/>
      <c r="I576" s="51"/>
      <c r="J576" s="51"/>
      <c r="K576" s="66">
        <f t="shared" si="59"/>
        <v>55761.51999999999</v>
      </c>
      <c r="L576" s="66">
        <f t="shared" si="58"/>
        <v>25.480000000000029</v>
      </c>
      <c r="M576" s="66">
        <f t="shared" si="56"/>
        <v>9.8000000000000007</v>
      </c>
      <c r="N576" s="66">
        <f t="shared" si="57"/>
        <v>55796.799999999996</v>
      </c>
      <c r="O576" s="51"/>
      <c r="P576" s="63"/>
      <c r="Q576" s="67"/>
      <c r="R576" s="50"/>
    </row>
    <row r="577" spans="1:21" ht="56.1" customHeight="1">
      <c r="A577" s="51">
        <f t="shared" si="55"/>
        <v>675</v>
      </c>
      <c r="B577" s="63"/>
      <c r="C577" s="51"/>
      <c r="D577" s="64" t="str">
        <f t="array" ref="D577">IF(ISERROR(VLOOKUP(C577,District2,2,FALSE)),"",VLOOKUP(C577,District2,2,FALSE))</f>
        <v/>
      </c>
      <c r="E577" s="63"/>
      <c r="F577" s="65"/>
      <c r="G577" s="63"/>
      <c r="H577" s="51"/>
      <c r="I577" s="51"/>
      <c r="J577" s="51"/>
      <c r="K577" s="66">
        <f t="shared" si="59"/>
        <v>55761.51999999999</v>
      </c>
      <c r="L577" s="66">
        <f t="shared" si="58"/>
        <v>25.480000000000029</v>
      </c>
      <c r="M577" s="66">
        <f t="shared" si="56"/>
        <v>9.8000000000000007</v>
      </c>
      <c r="N577" s="66">
        <f t="shared" si="57"/>
        <v>55796.799999999996</v>
      </c>
      <c r="O577" s="51"/>
      <c r="P577" s="63"/>
      <c r="Q577" s="67"/>
      <c r="R577" s="50"/>
    </row>
    <row r="578" spans="1:21" ht="56.1" customHeight="1">
      <c r="A578" s="51">
        <f t="shared" si="55"/>
        <v>676</v>
      </c>
      <c r="B578" s="63"/>
      <c r="C578" s="51"/>
      <c r="D578" s="64" t="str">
        <f t="array" ref="D578">IF(ISERROR(VLOOKUP(C578,District2,2,FALSE)),"",VLOOKUP(C578,District2,2,FALSE))</f>
        <v/>
      </c>
      <c r="E578" s="63"/>
      <c r="F578" s="65"/>
      <c r="G578" s="63"/>
      <c r="H578" s="51"/>
      <c r="I578" s="51"/>
      <c r="J578" s="51"/>
      <c r="K578" s="66">
        <f t="shared" si="59"/>
        <v>55761.51999999999</v>
      </c>
      <c r="L578" s="66">
        <f t="shared" si="58"/>
        <v>25.480000000000029</v>
      </c>
      <c r="M578" s="66">
        <f t="shared" si="56"/>
        <v>9.8000000000000007</v>
      </c>
      <c r="N578" s="66">
        <f t="shared" si="57"/>
        <v>55796.799999999996</v>
      </c>
      <c r="O578" s="51"/>
      <c r="P578" s="63"/>
      <c r="Q578" s="67"/>
      <c r="R578" s="50"/>
    </row>
    <row r="579" spans="1:21" ht="56.1" customHeight="1">
      <c r="A579" s="51">
        <f t="shared" si="55"/>
        <v>677</v>
      </c>
      <c r="B579" s="63"/>
      <c r="C579" s="51"/>
      <c r="D579" s="64" t="str">
        <f t="array" ref="D579">IF(ISERROR(VLOOKUP(C579,District2,2,FALSE)),"",VLOOKUP(C579,District2,2,FALSE))</f>
        <v/>
      </c>
      <c r="E579" s="63"/>
      <c r="F579" s="65"/>
      <c r="G579" s="63"/>
      <c r="H579" s="51"/>
      <c r="I579" s="51"/>
      <c r="J579" s="51"/>
      <c r="K579" s="66">
        <f t="shared" si="59"/>
        <v>55761.51999999999</v>
      </c>
      <c r="L579" s="66">
        <f t="shared" si="58"/>
        <v>25.480000000000029</v>
      </c>
      <c r="M579" s="66">
        <f t="shared" si="56"/>
        <v>9.8000000000000007</v>
      </c>
      <c r="N579" s="66">
        <f t="shared" si="57"/>
        <v>55796.799999999996</v>
      </c>
      <c r="O579" s="51"/>
      <c r="P579" s="63"/>
      <c r="Q579" s="67"/>
      <c r="R579" s="50"/>
    </row>
    <row r="580" spans="1:21" ht="56.1" customHeight="1">
      <c r="A580" s="51">
        <f t="shared" si="55"/>
        <v>678</v>
      </c>
      <c r="B580" s="63"/>
      <c r="C580" s="51"/>
      <c r="D580" s="64" t="str">
        <f t="array" ref="D580">IF(ISERROR(VLOOKUP(C580,District2,2,FALSE)),"",VLOOKUP(C580,District2,2,FALSE))</f>
        <v/>
      </c>
      <c r="E580" s="63"/>
      <c r="F580" s="65"/>
      <c r="G580" s="63"/>
      <c r="H580" s="51"/>
      <c r="I580" s="51"/>
      <c r="J580" s="51"/>
      <c r="K580" s="66">
        <f t="shared" si="59"/>
        <v>55761.51999999999</v>
      </c>
      <c r="L580" s="66">
        <f t="shared" si="58"/>
        <v>25.480000000000029</v>
      </c>
      <c r="M580" s="66">
        <f t="shared" si="56"/>
        <v>9.8000000000000007</v>
      </c>
      <c r="N580" s="66">
        <f t="shared" si="57"/>
        <v>55796.799999999996</v>
      </c>
      <c r="O580" s="51"/>
      <c r="P580" s="63"/>
      <c r="Q580" s="67"/>
      <c r="R580" s="50"/>
    </row>
    <row r="581" spans="1:21" ht="56.1" customHeight="1">
      <c r="A581" s="51">
        <f t="shared" si="55"/>
        <v>679</v>
      </c>
      <c r="B581" s="63"/>
      <c r="C581" s="51"/>
      <c r="D581" s="64" t="str">
        <f t="array" ref="D581">IF(ISERROR(VLOOKUP(C581,District2,2,FALSE)),"",VLOOKUP(C581,District2,2,FALSE))</f>
        <v/>
      </c>
      <c r="E581" s="63"/>
      <c r="F581" s="65"/>
      <c r="G581" s="63"/>
      <c r="H581" s="51"/>
      <c r="I581" s="51"/>
      <c r="J581" s="51"/>
      <c r="K581" s="66">
        <f t="shared" si="59"/>
        <v>55761.51999999999</v>
      </c>
      <c r="L581" s="66">
        <f t="shared" si="58"/>
        <v>25.480000000000029</v>
      </c>
      <c r="M581" s="66">
        <f t="shared" si="56"/>
        <v>9.8000000000000007</v>
      </c>
      <c r="N581" s="66">
        <f t="shared" si="57"/>
        <v>55796.799999999996</v>
      </c>
      <c r="O581" s="51"/>
      <c r="P581" s="63"/>
      <c r="Q581" s="67"/>
      <c r="R581" s="50"/>
    </row>
    <row r="582" spans="1:21" ht="56.1" customHeight="1">
      <c r="A582" s="51">
        <f t="shared" ref="A582:A603" si="60">A581+1</f>
        <v>680</v>
      </c>
      <c r="B582" s="63"/>
      <c r="C582" s="51"/>
      <c r="D582" s="64" t="str">
        <f t="array" ref="D582">IF(ISERROR(VLOOKUP(C582,District2,2,FALSE)),"",VLOOKUP(C582,District2,2,FALSE))</f>
        <v/>
      </c>
      <c r="E582" s="63"/>
      <c r="F582" s="65"/>
      <c r="G582" s="63"/>
      <c r="H582" s="51"/>
      <c r="I582" s="51"/>
      <c r="J582" s="51"/>
      <c r="K582" s="66">
        <f t="shared" si="59"/>
        <v>55761.51999999999</v>
      </c>
      <c r="L582" s="66">
        <f t="shared" si="58"/>
        <v>25.480000000000029</v>
      </c>
      <c r="M582" s="66">
        <f t="shared" si="56"/>
        <v>9.8000000000000007</v>
      </c>
      <c r="N582" s="66">
        <f t="shared" si="57"/>
        <v>55796.799999999996</v>
      </c>
      <c r="O582" s="51"/>
      <c r="P582" s="63"/>
      <c r="Q582" s="67"/>
      <c r="R582" s="50"/>
    </row>
    <row r="583" spans="1:21" ht="56.1" customHeight="1">
      <c r="A583" s="51">
        <f t="shared" si="60"/>
        <v>681</v>
      </c>
      <c r="B583" s="63"/>
      <c r="C583" s="51"/>
      <c r="D583" s="64" t="str">
        <f t="array" ref="D583">IF(ISERROR(VLOOKUP(C583,District2,2,FALSE)),"",VLOOKUP(C583,District2,2,FALSE))</f>
        <v/>
      </c>
      <c r="E583" s="63"/>
      <c r="F583" s="65"/>
      <c r="G583" s="63"/>
      <c r="H583" s="51"/>
      <c r="I583" s="51"/>
      <c r="J583" s="51"/>
      <c r="K583" s="66">
        <f t="shared" si="59"/>
        <v>55761.51999999999</v>
      </c>
      <c r="L583" s="66">
        <f t="shared" si="58"/>
        <v>25.480000000000029</v>
      </c>
      <c r="M583" s="66">
        <f t="shared" si="56"/>
        <v>9.8000000000000007</v>
      </c>
      <c r="N583" s="66">
        <f t="shared" si="57"/>
        <v>55796.799999999996</v>
      </c>
      <c r="O583" s="51"/>
      <c r="P583" s="63"/>
      <c r="Q583" s="67"/>
      <c r="R583" s="50"/>
    </row>
    <row r="584" spans="1:21" ht="56.1" customHeight="1">
      <c r="A584" s="51">
        <f t="shared" si="60"/>
        <v>682</v>
      </c>
      <c r="B584" s="63"/>
      <c r="C584" s="51"/>
      <c r="D584" s="64" t="str">
        <f t="array" ref="D584">IF(ISERROR(VLOOKUP(C584,District2,2,FALSE)),"",VLOOKUP(C584,District2,2,FALSE))</f>
        <v/>
      </c>
      <c r="E584" s="63"/>
      <c r="F584" s="65"/>
      <c r="G584" s="63"/>
      <c r="H584" s="51"/>
      <c r="I584" s="51"/>
      <c r="J584" s="51"/>
      <c r="K584" s="66">
        <f t="shared" si="59"/>
        <v>55761.51999999999</v>
      </c>
      <c r="L584" s="66">
        <f t="shared" si="58"/>
        <v>25.480000000000029</v>
      </c>
      <c r="M584" s="66">
        <f t="shared" si="56"/>
        <v>9.8000000000000007</v>
      </c>
      <c r="N584" s="66">
        <f t="shared" si="57"/>
        <v>55796.799999999996</v>
      </c>
      <c r="O584" s="51"/>
      <c r="P584" s="63"/>
      <c r="Q584" s="67"/>
      <c r="R584" s="50"/>
    </row>
    <row r="585" spans="1:21" ht="56.1" customHeight="1">
      <c r="A585" s="51">
        <f t="shared" si="60"/>
        <v>683</v>
      </c>
      <c r="B585" s="63"/>
      <c r="C585" s="51"/>
      <c r="D585" s="64" t="str">
        <f t="array" ref="D585">IF(ISERROR(VLOOKUP(C585,District2,2,FALSE)),"",VLOOKUP(C585,District2,2,FALSE))</f>
        <v/>
      </c>
      <c r="E585" s="63"/>
      <c r="F585" s="65"/>
      <c r="G585" s="63"/>
      <c r="H585" s="51"/>
      <c r="I585" s="51"/>
      <c r="J585" s="51"/>
      <c r="K585" s="66">
        <f t="shared" si="59"/>
        <v>55761.51999999999</v>
      </c>
      <c r="L585" s="66">
        <f t="shared" si="58"/>
        <v>25.480000000000029</v>
      </c>
      <c r="M585" s="66">
        <f t="shared" si="56"/>
        <v>9.8000000000000007</v>
      </c>
      <c r="N585" s="66">
        <f t="shared" si="57"/>
        <v>55796.799999999996</v>
      </c>
      <c r="O585" s="51"/>
      <c r="P585" s="63"/>
      <c r="Q585" s="67"/>
      <c r="R585" s="50"/>
    </row>
    <row r="586" spans="1:21" ht="56.1" customHeight="1">
      <c r="A586" s="51">
        <f t="shared" si="60"/>
        <v>684</v>
      </c>
      <c r="B586" s="63"/>
      <c r="C586" s="51"/>
      <c r="D586" s="64" t="str">
        <f t="array" ref="D586">IF(ISERROR(VLOOKUP(C586,District2,2,FALSE)),"",VLOOKUP(C586,District2,2,FALSE))</f>
        <v/>
      </c>
      <c r="E586" s="63"/>
      <c r="F586" s="65"/>
      <c r="G586" s="63"/>
      <c r="H586" s="51"/>
      <c r="I586" s="51"/>
      <c r="J586" s="51"/>
      <c r="K586" s="66">
        <f t="shared" si="59"/>
        <v>55761.51999999999</v>
      </c>
      <c r="L586" s="66">
        <f t="shared" si="58"/>
        <v>25.480000000000029</v>
      </c>
      <c r="M586" s="66">
        <f t="shared" si="56"/>
        <v>9.8000000000000007</v>
      </c>
      <c r="N586" s="66">
        <f t="shared" si="57"/>
        <v>55796.799999999996</v>
      </c>
      <c r="O586" s="51"/>
      <c r="P586" s="63"/>
      <c r="Q586" s="67"/>
      <c r="R586" s="50"/>
    </row>
    <row r="587" spans="1:21" ht="56.1" customHeight="1">
      <c r="A587" s="51">
        <f t="shared" si="60"/>
        <v>685</v>
      </c>
      <c r="B587" s="63"/>
      <c r="C587" s="51"/>
      <c r="D587" s="64" t="str">
        <f t="array" ref="D587">IF(ISERROR(VLOOKUP(C587,District2,2,FALSE)),"",VLOOKUP(C587,District2,2,FALSE))</f>
        <v/>
      </c>
      <c r="E587" s="63"/>
      <c r="F587" s="65"/>
      <c r="G587" s="63"/>
      <c r="H587" s="51"/>
      <c r="I587" s="51"/>
      <c r="J587" s="51"/>
      <c r="K587" s="66">
        <f t="shared" si="59"/>
        <v>55761.51999999999</v>
      </c>
      <c r="L587" s="66">
        <f t="shared" si="58"/>
        <v>25.480000000000029</v>
      </c>
      <c r="M587" s="66">
        <f t="shared" si="56"/>
        <v>9.8000000000000007</v>
      </c>
      <c r="N587" s="66">
        <f t="shared" si="57"/>
        <v>55796.799999999996</v>
      </c>
      <c r="O587" s="51"/>
      <c r="P587" s="63"/>
      <c r="Q587" s="67"/>
      <c r="R587" s="50"/>
    </row>
    <row r="588" spans="1:21" ht="56.1" customHeight="1">
      <c r="A588" s="51">
        <f t="shared" si="60"/>
        <v>686</v>
      </c>
      <c r="B588" s="63"/>
      <c r="C588" s="51"/>
      <c r="D588" s="64" t="str">
        <f t="array" ref="D588">IF(ISERROR(VLOOKUP(C588,District2,2,FALSE)),"",VLOOKUP(C588,District2,2,FALSE))</f>
        <v/>
      </c>
      <c r="E588" s="63"/>
      <c r="F588" s="65"/>
      <c r="G588" s="63"/>
      <c r="H588" s="51"/>
      <c r="I588" s="51"/>
      <c r="J588" s="51"/>
      <c r="K588" s="66">
        <f t="shared" si="59"/>
        <v>55761.51999999999</v>
      </c>
      <c r="L588" s="66">
        <f t="shared" si="58"/>
        <v>25.480000000000029</v>
      </c>
      <c r="M588" s="66">
        <f t="shared" si="56"/>
        <v>9.8000000000000007</v>
      </c>
      <c r="N588" s="66">
        <f t="shared" si="57"/>
        <v>55796.799999999996</v>
      </c>
      <c r="O588" s="51"/>
      <c r="P588" s="63"/>
      <c r="Q588" s="67"/>
      <c r="R588" s="50"/>
    </row>
    <row r="589" spans="1:21" ht="56.1" customHeight="1">
      <c r="A589" s="51">
        <f t="shared" si="60"/>
        <v>687</v>
      </c>
      <c r="B589" s="63"/>
      <c r="C589" s="51"/>
      <c r="D589" s="64" t="str">
        <f t="array" ref="D589">IF(ISERROR(VLOOKUP(C589,District2,2,FALSE)),"",VLOOKUP(C589,District2,2,FALSE))</f>
        <v/>
      </c>
      <c r="E589" s="63"/>
      <c r="F589" s="65"/>
      <c r="G589" s="63"/>
      <c r="H589" s="51"/>
      <c r="I589" s="51"/>
      <c r="J589" s="51"/>
      <c r="K589" s="66">
        <f t="shared" si="59"/>
        <v>55761.51999999999</v>
      </c>
      <c r="L589" s="66">
        <f t="shared" si="58"/>
        <v>25.480000000000029</v>
      </c>
      <c r="M589" s="66">
        <f t="shared" si="56"/>
        <v>9.8000000000000007</v>
      </c>
      <c r="N589" s="66">
        <f t="shared" si="57"/>
        <v>55796.799999999996</v>
      </c>
      <c r="O589" s="51"/>
      <c r="P589" s="63"/>
      <c r="Q589" s="67"/>
      <c r="R589" s="50"/>
    </row>
    <row r="590" spans="1:21" ht="56.1" customHeight="1">
      <c r="A590" s="51">
        <f t="shared" si="60"/>
        <v>688</v>
      </c>
      <c r="B590" s="63"/>
      <c r="C590" s="51"/>
      <c r="D590" s="64" t="str">
        <f t="array" ref="D590">IF(ISERROR(VLOOKUP(C590,District2,2,FALSE)),"",VLOOKUP(C590,District2,2,FALSE))</f>
        <v/>
      </c>
      <c r="E590" s="63"/>
      <c r="F590" s="65"/>
      <c r="G590" s="63"/>
      <c r="H590" s="51"/>
      <c r="I590" s="51"/>
      <c r="J590" s="51"/>
      <c r="K590" s="66">
        <f t="shared" si="59"/>
        <v>55761.51999999999</v>
      </c>
      <c r="L590" s="66">
        <f t="shared" si="58"/>
        <v>25.480000000000029</v>
      </c>
      <c r="M590" s="66">
        <f t="shared" si="56"/>
        <v>9.8000000000000007</v>
      </c>
      <c r="N590" s="66">
        <f t="shared" si="57"/>
        <v>55796.799999999996</v>
      </c>
      <c r="O590" s="51"/>
      <c r="P590" s="63"/>
      <c r="Q590" s="67"/>
      <c r="R590" s="50"/>
    </row>
    <row r="591" spans="1:21" ht="56.1" customHeight="1">
      <c r="A591" s="51">
        <f t="shared" si="60"/>
        <v>689</v>
      </c>
      <c r="B591" s="63"/>
      <c r="C591" s="51"/>
      <c r="D591" s="64" t="str">
        <f t="array" ref="D591">IF(ISERROR(VLOOKUP(C591,District2,2,FALSE)),"",VLOOKUP(C591,District2,2,FALSE))</f>
        <v/>
      </c>
      <c r="E591" s="63"/>
      <c r="F591" s="65"/>
      <c r="G591" s="63"/>
      <c r="H591" s="51"/>
      <c r="I591" s="51"/>
      <c r="J591" s="51"/>
      <c r="K591" s="66">
        <f t="shared" si="59"/>
        <v>55761.51999999999</v>
      </c>
      <c r="L591" s="66">
        <f t="shared" si="58"/>
        <v>25.480000000000029</v>
      </c>
      <c r="M591" s="66">
        <f t="shared" ref="M591:M603" si="61">SUM(J591)+M590</f>
        <v>9.8000000000000007</v>
      </c>
      <c r="N591" s="66">
        <f t="shared" ref="N591:N654" si="62">SUM(K591+L591+M591)</f>
        <v>55796.799999999996</v>
      </c>
      <c r="O591" s="51"/>
      <c r="P591" s="63"/>
      <c r="Q591" s="67"/>
      <c r="R591" s="50"/>
    </row>
    <row r="592" spans="1:21" ht="56.1" customHeight="1">
      <c r="A592" s="51">
        <f t="shared" si="60"/>
        <v>690</v>
      </c>
      <c r="B592" s="63"/>
      <c r="C592" s="51"/>
      <c r="D592" s="64" t="str">
        <f t="array" ref="D592">IF(ISERROR(VLOOKUP(C592,District2,2,FALSE)),"",VLOOKUP(C592,District2,2,FALSE))</f>
        <v/>
      </c>
      <c r="E592" s="63"/>
      <c r="F592" s="65"/>
      <c r="G592" s="63"/>
      <c r="H592" s="51"/>
      <c r="I592" s="51"/>
      <c r="J592" s="51"/>
      <c r="K592" s="66">
        <f t="shared" si="59"/>
        <v>55761.51999999999</v>
      </c>
      <c r="L592" s="66">
        <f t="shared" si="58"/>
        <v>25.480000000000029</v>
      </c>
      <c r="M592" s="66">
        <f t="shared" si="61"/>
        <v>9.8000000000000007</v>
      </c>
      <c r="N592" s="66">
        <f t="shared" si="62"/>
        <v>55796.799999999996</v>
      </c>
      <c r="O592" s="51"/>
      <c r="P592" s="63"/>
      <c r="Q592" s="67"/>
      <c r="R592" s="50"/>
      <c r="U592" s="39"/>
    </row>
    <row r="593" spans="1:18" ht="56.1" customHeight="1">
      <c r="A593" s="51">
        <f t="shared" si="60"/>
        <v>691</v>
      </c>
      <c r="B593" s="63"/>
      <c r="C593" s="51"/>
      <c r="D593" s="64" t="str">
        <f t="array" ref="D593">IF(ISERROR(VLOOKUP(C593,District2,2,FALSE)),"",VLOOKUP(C593,District2,2,FALSE))</f>
        <v/>
      </c>
      <c r="E593" s="63"/>
      <c r="F593" s="65"/>
      <c r="G593" s="63"/>
      <c r="H593" s="51"/>
      <c r="I593" s="51"/>
      <c r="J593" s="51"/>
      <c r="K593" s="66">
        <f t="shared" si="59"/>
        <v>55761.51999999999</v>
      </c>
      <c r="L593" s="66">
        <f t="shared" si="58"/>
        <v>25.480000000000029</v>
      </c>
      <c r="M593" s="66">
        <f t="shared" si="61"/>
        <v>9.8000000000000007</v>
      </c>
      <c r="N593" s="66">
        <f t="shared" si="62"/>
        <v>55796.799999999996</v>
      </c>
      <c r="O593" s="51"/>
      <c r="P593" s="63"/>
      <c r="Q593" s="67"/>
      <c r="R593" s="50"/>
    </row>
    <row r="594" spans="1:18" ht="56.1" customHeight="1">
      <c r="A594" s="51">
        <f t="shared" si="60"/>
        <v>692</v>
      </c>
      <c r="B594" s="63"/>
      <c r="C594" s="51"/>
      <c r="D594" s="64" t="str">
        <f t="array" ref="D594">IF(ISERROR(VLOOKUP(C594,District2,2,FALSE)),"",VLOOKUP(C594,District2,2,FALSE))</f>
        <v/>
      </c>
      <c r="E594" s="63"/>
      <c r="F594" s="65"/>
      <c r="G594" s="63"/>
      <c r="H594" s="51"/>
      <c r="I594" s="51"/>
      <c r="J594" s="51"/>
      <c r="K594" s="66">
        <f t="shared" si="59"/>
        <v>55761.51999999999</v>
      </c>
      <c r="L594" s="66">
        <f t="shared" si="58"/>
        <v>25.480000000000029</v>
      </c>
      <c r="M594" s="66">
        <f t="shared" si="61"/>
        <v>9.8000000000000007</v>
      </c>
      <c r="N594" s="66">
        <f t="shared" si="62"/>
        <v>55796.799999999996</v>
      </c>
      <c r="O594" s="51"/>
      <c r="P594" s="63"/>
      <c r="Q594" s="67"/>
      <c r="R594" s="50"/>
    </row>
    <row r="595" spans="1:18" ht="56.1" customHeight="1">
      <c r="A595" s="51">
        <f t="shared" si="60"/>
        <v>693</v>
      </c>
      <c r="B595" s="63"/>
      <c r="C595" s="51"/>
      <c r="D595" s="64" t="str">
        <f t="array" ref="D595">IF(ISERROR(VLOOKUP(C595,District2,2,FALSE)),"",VLOOKUP(C595,District2,2,FALSE))</f>
        <v/>
      </c>
      <c r="E595" s="63"/>
      <c r="F595" s="65"/>
      <c r="G595" s="63"/>
      <c r="H595" s="51"/>
      <c r="I595" s="51"/>
      <c r="J595" s="51"/>
      <c r="K595" s="66">
        <f t="shared" si="59"/>
        <v>55761.51999999999</v>
      </c>
      <c r="L595" s="66">
        <f t="shared" si="58"/>
        <v>25.480000000000029</v>
      </c>
      <c r="M595" s="66">
        <f t="shared" si="61"/>
        <v>9.8000000000000007</v>
      </c>
      <c r="N595" s="66">
        <f t="shared" si="62"/>
        <v>55796.799999999996</v>
      </c>
      <c r="O595" s="51"/>
      <c r="P595" s="63"/>
      <c r="Q595" s="67"/>
      <c r="R595" s="50"/>
    </row>
    <row r="596" spans="1:18" ht="56.1" customHeight="1">
      <c r="A596" s="51">
        <f t="shared" si="60"/>
        <v>694</v>
      </c>
      <c r="B596" s="63"/>
      <c r="C596" s="51"/>
      <c r="D596" s="64" t="str">
        <f t="array" ref="D596">IF(ISERROR(VLOOKUP(C596,District2,2,FALSE)),"",VLOOKUP(C596,District2,2,FALSE))</f>
        <v/>
      </c>
      <c r="E596" s="63"/>
      <c r="F596" s="65"/>
      <c r="G596" s="63"/>
      <c r="H596" s="51"/>
      <c r="I596" s="51"/>
      <c r="J596" s="51"/>
      <c r="K596" s="66">
        <f t="shared" si="59"/>
        <v>55761.51999999999</v>
      </c>
      <c r="L596" s="66">
        <f t="shared" si="58"/>
        <v>25.480000000000029</v>
      </c>
      <c r="M596" s="66">
        <f t="shared" si="61"/>
        <v>9.8000000000000007</v>
      </c>
      <c r="N596" s="66">
        <f t="shared" si="62"/>
        <v>55796.799999999996</v>
      </c>
      <c r="O596" s="51"/>
      <c r="P596" s="63"/>
      <c r="Q596" s="67"/>
      <c r="R596" s="50"/>
    </row>
    <row r="597" spans="1:18" ht="56.1" customHeight="1">
      <c r="A597" s="51">
        <f t="shared" si="60"/>
        <v>695</v>
      </c>
      <c r="B597" s="63"/>
      <c r="C597" s="51"/>
      <c r="D597" s="64" t="str">
        <f t="array" ref="D597">IF(ISERROR(VLOOKUP(C597,District2,2,FALSE)),"",VLOOKUP(C597,District2,2,FALSE))</f>
        <v/>
      </c>
      <c r="E597" s="63"/>
      <c r="F597" s="65"/>
      <c r="G597" s="63"/>
      <c r="H597" s="51"/>
      <c r="I597" s="51"/>
      <c r="J597" s="51"/>
      <c r="K597" s="66">
        <f t="shared" si="59"/>
        <v>55761.51999999999</v>
      </c>
      <c r="L597" s="66">
        <f t="shared" si="58"/>
        <v>25.480000000000029</v>
      </c>
      <c r="M597" s="66">
        <f t="shared" si="61"/>
        <v>9.8000000000000007</v>
      </c>
      <c r="N597" s="66">
        <f t="shared" si="62"/>
        <v>55796.799999999996</v>
      </c>
      <c r="O597" s="51"/>
      <c r="P597" s="63"/>
      <c r="Q597" s="67"/>
      <c r="R597" s="50"/>
    </row>
    <row r="598" spans="1:18" ht="56.1" customHeight="1">
      <c r="A598" s="51">
        <f t="shared" si="60"/>
        <v>696</v>
      </c>
      <c r="B598" s="63"/>
      <c r="C598" s="51"/>
      <c r="D598" s="64" t="str">
        <f t="array" ref="D598">IF(ISERROR(VLOOKUP(C598,District2,2,FALSE)),"",VLOOKUP(C598,District2,2,FALSE))</f>
        <v/>
      </c>
      <c r="E598" s="63"/>
      <c r="F598" s="65"/>
      <c r="G598" s="63"/>
      <c r="H598" s="51"/>
      <c r="I598" s="51"/>
      <c r="J598" s="51"/>
      <c r="K598" s="66">
        <f t="shared" si="59"/>
        <v>55761.51999999999</v>
      </c>
      <c r="L598" s="66">
        <f t="shared" si="58"/>
        <v>25.480000000000029</v>
      </c>
      <c r="M598" s="66">
        <f t="shared" si="61"/>
        <v>9.8000000000000007</v>
      </c>
      <c r="N598" s="66">
        <f t="shared" si="62"/>
        <v>55796.799999999996</v>
      </c>
      <c r="O598" s="51"/>
      <c r="P598" s="63"/>
      <c r="Q598" s="67"/>
      <c r="R598" s="50"/>
    </row>
    <row r="599" spans="1:18" ht="56.1" customHeight="1">
      <c r="A599" s="51">
        <f t="shared" si="60"/>
        <v>697</v>
      </c>
      <c r="B599" s="63"/>
      <c r="C599" s="51"/>
      <c r="D599" s="64" t="str">
        <f t="array" ref="D599">IF(ISERROR(VLOOKUP(C599,District2,2,FALSE)),"",VLOOKUP(C599,District2,2,FALSE))</f>
        <v/>
      </c>
      <c r="E599" s="63"/>
      <c r="F599" s="65"/>
      <c r="G599" s="63"/>
      <c r="H599" s="51"/>
      <c r="I599" s="51"/>
      <c r="J599" s="51"/>
      <c r="K599" s="66">
        <f t="shared" si="59"/>
        <v>55761.51999999999</v>
      </c>
      <c r="L599" s="66">
        <f t="shared" si="58"/>
        <v>25.480000000000029</v>
      </c>
      <c r="M599" s="66">
        <f t="shared" si="61"/>
        <v>9.8000000000000007</v>
      </c>
      <c r="N599" s="66">
        <f t="shared" si="62"/>
        <v>55796.799999999996</v>
      </c>
      <c r="O599" s="51"/>
      <c r="P599" s="63"/>
      <c r="Q599" s="67"/>
      <c r="R599" s="50"/>
    </row>
    <row r="600" spans="1:18" ht="56.1" customHeight="1">
      <c r="A600" s="51">
        <f t="shared" si="60"/>
        <v>698</v>
      </c>
      <c r="B600" s="63"/>
      <c r="C600" s="51"/>
      <c r="D600" s="64" t="str">
        <f t="array" ref="D600">IF(ISERROR(VLOOKUP(C600,District2,2,FALSE)),"",VLOOKUP(C600,District2,2,FALSE))</f>
        <v/>
      </c>
      <c r="E600" s="63"/>
      <c r="F600" s="65"/>
      <c r="G600" s="63"/>
      <c r="H600" s="51"/>
      <c r="I600" s="51"/>
      <c r="J600" s="51"/>
      <c r="K600" s="66">
        <f t="shared" si="59"/>
        <v>55761.51999999999</v>
      </c>
      <c r="L600" s="66">
        <f t="shared" si="58"/>
        <v>25.480000000000029</v>
      </c>
      <c r="M600" s="66">
        <f t="shared" si="61"/>
        <v>9.8000000000000007</v>
      </c>
      <c r="N600" s="66">
        <f t="shared" si="62"/>
        <v>55796.799999999996</v>
      </c>
      <c r="O600" s="51"/>
      <c r="P600" s="63"/>
      <c r="Q600" s="67"/>
      <c r="R600" s="50"/>
    </row>
    <row r="601" spans="1:18" ht="56.1" customHeight="1">
      <c r="A601" s="51">
        <f t="shared" si="60"/>
        <v>699</v>
      </c>
      <c r="B601" s="63"/>
      <c r="C601" s="51"/>
      <c r="D601" s="64" t="str">
        <f t="array" ref="D601">IF(ISERROR(VLOOKUP(C601,District2,2,FALSE)),"",VLOOKUP(C601,District2,2,FALSE))</f>
        <v/>
      </c>
      <c r="E601" s="63"/>
      <c r="F601" s="65"/>
      <c r="G601" s="63"/>
      <c r="H601" s="51"/>
      <c r="I601" s="51"/>
      <c r="J601" s="51"/>
      <c r="K601" s="66">
        <f t="shared" si="59"/>
        <v>55761.51999999999</v>
      </c>
      <c r="L601" s="66">
        <f t="shared" si="58"/>
        <v>25.480000000000029</v>
      </c>
      <c r="M601" s="66">
        <f t="shared" si="61"/>
        <v>9.8000000000000007</v>
      </c>
      <c r="N601" s="66">
        <f t="shared" si="62"/>
        <v>55796.799999999996</v>
      </c>
      <c r="O601" s="51"/>
      <c r="P601" s="63"/>
      <c r="Q601" s="67"/>
      <c r="R601" s="50"/>
    </row>
    <row r="602" spans="1:18" ht="56.1" customHeight="1">
      <c r="A602" s="51">
        <f t="shared" si="60"/>
        <v>700</v>
      </c>
      <c r="B602" s="63"/>
      <c r="C602" s="51"/>
      <c r="D602" s="64" t="str">
        <f t="array" ref="D602">IF(ISERROR(VLOOKUP(C602,District2,2,FALSE)),"",VLOOKUP(C602,District2,2,FALSE))</f>
        <v/>
      </c>
      <c r="E602" s="63"/>
      <c r="F602" s="65"/>
      <c r="G602" s="63"/>
      <c r="H602" s="51"/>
      <c r="I602" s="51"/>
      <c r="J602" s="51"/>
      <c r="K602" s="66">
        <f t="shared" si="59"/>
        <v>55761.51999999999</v>
      </c>
      <c r="L602" s="66">
        <f t="shared" si="58"/>
        <v>25.480000000000029</v>
      </c>
      <c r="M602" s="66">
        <f t="shared" si="61"/>
        <v>9.8000000000000007</v>
      </c>
      <c r="N602" s="66">
        <f t="shared" si="62"/>
        <v>55796.799999999996</v>
      </c>
      <c r="O602" s="51"/>
      <c r="P602" s="63"/>
      <c r="Q602" s="67"/>
      <c r="R602" s="50"/>
    </row>
    <row r="603" spans="1:18" ht="56.1" customHeight="1">
      <c r="A603" s="51">
        <f t="shared" si="60"/>
        <v>701</v>
      </c>
      <c r="B603" s="63"/>
      <c r="C603" s="51"/>
      <c r="D603" s="64" t="str">
        <f t="array" ref="D603">IF(ISERROR(VLOOKUP(C603,District2,2,FALSE)),"",VLOOKUP(C603,District2,2,FALSE))</f>
        <v/>
      </c>
      <c r="E603" s="63"/>
      <c r="F603" s="65"/>
      <c r="G603" s="63"/>
      <c r="H603" s="51"/>
      <c r="I603" s="51"/>
      <c r="J603" s="51"/>
      <c r="K603" s="66">
        <f t="shared" si="59"/>
        <v>55761.51999999999</v>
      </c>
      <c r="L603" s="66">
        <f t="shared" si="58"/>
        <v>25.480000000000029</v>
      </c>
      <c r="M603" s="66">
        <f t="shared" si="61"/>
        <v>9.8000000000000007</v>
      </c>
      <c r="N603" s="66">
        <f t="shared" si="62"/>
        <v>55796.799999999996</v>
      </c>
      <c r="O603" s="51"/>
      <c r="P603" s="63"/>
      <c r="Q603" s="67"/>
      <c r="R603" s="50"/>
    </row>
    <row r="604" spans="1:18" ht="56.1" customHeight="1">
      <c r="A604" s="39"/>
      <c r="B604" s="36"/>
      <c r="C604" s="39"/>
      <c r="D604" s="39"/>
      <c r="E604" s="39"/>
      <c r="F604" s="82"/>
      <c r="G604" s="36"/>
      <c r="H604" s="39"/>
      <c r="I604" s="39"/>
      <c r="J604" s="39"/>
      <c r="K604" s="39"/>
      <c r="L604" s="39"/>
      <c r="M604" s="39"/>
      <c r="N604" s="39"/>
      <c r="O604" s="39"/>
      <c r="P604" s="39"/>
      <c r="Q604" s="83"/>
      <c r="R604" s="50"/>
    </row>
    <row r="605" spans="1:18" ht="56.1" customHeight="1">
      <c r="A605" s="39"/>
      <c r="B605" s="36"/>
      <c r="C605" s="39"/>
      <c r="D605" s="39"/>
      <c r="E605" s="39"/>
      <c r="F605" s="82"/>
      <c r="G605" s="36"/>
      <c r="H605" s="39"/>
      <c r="I605" s="39"/>
      <c r="J605" s="39"/>
      <c r="K605" s="39"/>
      <c r="L605" s="39"/>
      <c r="M605" s="39"/>
      <c r="N605" s="39"/>
      <c r="O605" s="39"/>
      <c r="P605" s="39"/>
      <c r="Q605" s="83"/>
      <c r="R605" s="50"/>
    </row>
    <row r="606" spans="1:18" ht="56.1" customHeight="1">
      <c r="A606" s="39"/>
      <c r="B606" s="36"/>
      <c r="C606" s="39"/>
      <c r="D606" s="39"/>
      <c r="E606" s="39"/>
      <c r="F606" s="82"/>
      <c r="G606" s="36"/>
      <c r="H606" s="39"/>
      <c r="I606" s="39"/>
      <c r="J606" s="39"/>
      <c r="K606" s="39"/>
      <c r="L606" s="39"/>
      <c r="M606" s="39"/>
      <c r="N606" s="39"/>
      <c r="O606" s="39"/>
      <c r="P606" s="39"/>
      <c r="Q606" s="83"/>
      <c r="R606" s="50"/>
    </row>
    <row r="607" spans="1:18" ht="56.1" customHeight="1">
      <c r="A607" s="39"/>
      <c r="B607" s="36"/>
      <c r="C607" s="39"/>
      <c r="D607" s="39"/>
      <c r="E607" s="39"/>
      <c r="F607" s="82"/>
      <c r="G607" s="36"/>
      <c r="H607" s="39"/>
      <c r="I607" s="39"/>
      <c r="J607" s="39"/>
      <c r="K607" s="39"/>
      <c r="L607" s="39"/>
      <c r="M607" s="39"/>
      <c r="N607" s="39"/>
      <c r="O607" s="39"/>
      <c r="P607" s="39"/>
      <c r="Q607" s="83"/>
      <c r="R607" s="50"/>
    </row>
    <row r="608" spans="1:18" ht="56.1" customHeight="1">
      <c r="A608" s="39"/>
      <c r="B608" s="36"/>
      <c r="C608" s="39"/>
      <c r="D608" s="39"/>
      <c r="E608" s="39"/>
      <c r="F608" s="82"/>
      <c r="G608" s="36"/>
      <c r="H608" s="39"/>
      <c r="I608" s="39"/>
      <c r="J608" s="39"/>
      <c r="K608" s="39"/>
      <c r="L608" s="39"/>
      <c r="M608" s="39"/>
      <c r="N608" s="39"/>
      <c r="O608" s="39"/>
      <c r="P608" s="39"/>
      <c r="Q608" s="83"/>
      <c r="R608" s="50"/>
    </row>
    <row r="609" spans="1:18" ht="56.1" customHeight="1">
      <c r="A609" s="39"/>
      <c r="B609" s="36"/>
      <c r="C609" s="39"/>
      <c r="D609" s="39"/>
      <c r="E609" s="39"/>
      <c r="F609" s="82"/>
      <c r="G609" s="36"/>
      <c r="H609" s="39"/>
      <c r="I609" s="39"/>
      <c r="J609" s="39"/>
      <c r="K609" s="39"/>
      <c r="L609" s="39"/>
      <c r="M609" s="39"/>
      <c r="N609" s="39"/>
      <c r="O609" s="39"/>
      <c r="P609" s="39"/>
      <c r="Q609" s="83"/>
      <c r="R609" s="50"/>
    </row>
    <row r="610" spans="1:18" ht="56.1" customHeight="1">
      <c r="A610" s="39"/>
      <c r="B610" s="36"/>
      <c r="C610" s="39"/>
      <c r="D610" s="39"/>
      <c r="E610" s="39"/>
      <c r="F610" s="82"/>
      <c r="G610" s="36"/>
      <c r="H610" s="39"/>
      <c r="I610" s="39"/>
      <c r="J610" s="39"/>
      <c r="K610" s="39"/>
      <c r="L610" s="39"/>
      <c r="M610" s="39"/>
      <c r="N610" s="39"/>
      <c r="O610" s="39"/>
      <c r="P610" s="39"/>
      <c r="Q610" s="83"/>
      <c r="R610" s="50"/>
    </row>
    <row r="611" spans="1:18" ht="56.1" customHeight="1">
      <c r="A611" s="39"/>
      <c r="B611" s="36"/>
      <c r="C611" s="39"/>
      <c r="D611" s="39"/>
      <c r="E611" s="39"/>
      <c r="F611" s="82"/>
      <c r="G611" s="36"/>
      <c r="H611" s="39"/>
      <c r="I611" s="39"/>
      <c r="J611" s="39"/>
      <c r="K611" s="39"/>
      <c r="L611" s="39"/>
      <c r="M611" s="39"/>
      <c r="N611" s="39"/>
      <c r="O611" s="39"/>
      <c r="P611" s="39"/>
      <c r="Q611" s="83"/>
      <c r="R611" s="50"/>
    </row>
    <row r="612" spans="1:18" ht="56.1" customHeight="1">
      <c r="A612" s="39"/>
      <c r="B612" s="36"/>
      <c r="C612" s="39"/>
      <c r="D612" s="39"/>
      <c r="E612" s="39"/>
      <c r="F612" s="82"/>
      <c r="G612" s="36"/>
      <c r="H612" s="39"/>
      <c r="I612" s="39"/>
      <c r="J612" s="39"/>
      <c r="K612" s="39"/>
      <c r="L612" s="39"/>
      <c r="M612" s="39"/>
      <c r="N612" s="39"/>
      <c r="O612" s="39"/>
      <c r="P612" s="39"/>
      <c r="Q612" s="83"/>
      <c r="R612" s="50"/>
    </row>
    <row r="613" spans="1:18" ht="56.1" customHeight="1">
      <c r="A613" s="39"/>
      <c r="B613" s="36"/>
      <c r="C613" s="39"/>
      <c r="D613" s="39"/>
      <c r="E613" s="39"/>
      <c r="F613" s="82"/>
      <c r="G613" s="36"/>
      <c r="H613" s="39"/>
      <c r="I613" s="39"/>
      <c r="J613" s="39"/>
      <c r="K613" s="39"/>
      <c r="L613" s="39"/>
      <c r="M613" s="39"/>
      <c r="N613" s="39"/>
      <c r="O613" s="39"/>
      <c r="P613" s="39"/>
      <c r="Q613" s="83"/>
      <c r="R613" s="50"/>
    </row>
    <row r="614" spans="1:18" ht="56.1" customHeight="1">
      <c r="A614" s="39"/>
      <c r="B614" s="36"/>
      <c r="C614" s="39"/>
      <c r="D614" s="39"/>
      <c r="E614" s="39"/>
      <c r="F614" s="82"/>
      <c r="G614" s="36"/>
      <c r="H614" s="39"/>
      <c r="I614" s="39"/>
      <c r="J614" s="39"/>
      <c r="K614" s="39"/>
      <c r="L614" s="39"/>
      <c r="M614" s="39"/>
      <c r="N614" s="39"/>
      <c r="O614" s="39"/>
      <c r="P614" s="39"/>
      <c r="Q614" s="83"/>
      <c r="R614" s="50"/>
    </row>
    <row r="615" spans="1:18" ht="56.1" customHeight="1">
      <c r="A615" s="39"/>
      <c r="B615" s="36"/>
      <c r="C615" s="39"/>
      <c r="D615" s="39"/>
      <c r="E615" s="39"/>
      <c r="F615" s="82"/>
      <c r="G615" s="36"/>
      <c r="H615" s="39"/>
      <c r="I615" s="39"/>
      <c r="J615" s="39"/>
      <c r="K615" s="39"/>
      <c r="L615" s="39"/>
      <c r="M615" s="39"/>
      <c r="N615" s="39"/>
      <c r="O615" s="39"/>
      <c r="P615" s="39"/>
      <c r="Q615" s="83"/>
      <c r="R615" s="50"/>
    </row>
    <row r="616" spans="1:18" ht="56.1" customHeight="1">
      <c r="A616" s="39"/>
      <c r="B616" s="36"/>
      <c r="C616" s="39"/>
      <c r="D616" s="39"/>
      <c r="E616" s="39"/>
      <c r="F616" s="82"/>
      <c r="G616" s="36"/>
      <c r="H616" s="39"/>
      <c r="I616" s="39"/>
      <c r="J616" s="39"/>
      <c r="K616" s="39"/>
      <c r="L616" s="39"/>
      <c r="M616" s="39"/>
      <c r="N616" s="39"/>
      <c r="O616" s="39"/>
      <c r="P616" s="39"/>
      <c r="Q616" s="83"/>
      <c r="R616" s="50"/>
    </row>
    <row r="617" spans="1:18" ht="56.1" customHeight="1">
      <c r="A617" s="39"/>
      <c r="B617" s="36"/>
      <c r="C617" s="39"/>
      <c r="D617" s="39"/>
      <c r="E617" s="39"/>
      <c r="F617" s="82"/>
      <c r="G617" s="36"/>
      <c r="H617" s="39"/>
      <c r="I617" s="39"/>
      <c r="J617" s="39"/>
      <c r="K617" s="39"/>
      <c r="L617" s="39"/>
      <c r="M617" s="39"/>
      <c r="N617" s="39"/>
      <c r="O617" s="39"/>
      <c r="P617" s="39"/>
      <c r="Q617" s="83"/>
      <c r="R617" s="50"/>
    </row>
    <row r="618" spans="1:18" ht="56.1" customHeight="1">
      <c r="A618" s="39"/>
      <c r="B618" s="36"/>
      <c r="C618" s="39"/>
      <c r="D618" s="39"/>
      <c r="E618" s="39"/>
      <c r="F618" s="82"/>
      <c r="G618" s="36"/>
      <c r="H618" s="39"/>
      <c r="I618" s="39"/>
      <c r="J618" s="39"/>
      <c r="K618" s="39"/>
      <c r="L618" s="39"/>
      <c r="M618" s="39"/>
      <c r="N618" s="39"/>
      <c r="O618" s="39"/>
      <c r="P618" s="39"/>
      <c r="Q618" s="83"/>
      <c r="R618" s="50"/>
    </row>
    <row r="619" spans="1:18" ht="56.1" customHeight="1">
      <c r="A619" s="39"/>
      <c r="B619" s="36"/>
      <c r="C619" s="39"/>
      <c r="D619" s="39"/>
      <c r="E619" s="39"/>
      <c r="F619" s="82"/>
      <c r="G619" s="36"/>
      <c r="H619" s="39"/>
      <c r="I619" s="39"/>
      <c r="J619" s="39"/>
      <c r="K619" s="39"/>
      <c r="L619" s="39"/>
      <c r="M619" s="39"/>
      <c r="N619" s="39"/>
      <c r="O619" s="39"/>
      <c r="P619" s="39"/>
      <c r="Q619" s="83"/>
      <c r="R619" s="50"/>
    </row>
    <row r="620" spans="1:18" ht="56.1" customHeight="1">
      <c r="A620" s="39"/>
      <c r="B620" s="36"/>
      <c r="C620" s="39"/>
      <c r="D620" s="39"/>
      <c r="E620" s="39"/>
      <c r="F620" s="82"/>
      <c r="G620" s="36"/>
      <c r="H620" s="39"/>
      <c r="I620" s="39"/>
      <c r="J620" s="39"/>
      <c r="K620" s="39"/>
      <c r="L620" s="39"/>
      <c r="M620" s="39"/>
      <c r="N620" s="39"/>
      <c r="O620" s="39"/>
      <c r="P620" s="39"/>
      <c r="Q620" s="83"/>
      <c r="R620" s="50"/>
    </row>
    <row r="621" spans="1:18" ht="56.1" customHeight="1">
      <c r="A621" s="39"/>
      <c r="B621" s="36"/>
      <c r="C621" s="39"/>
      <c r="D621" s="39"/>
      <c r="E621" s="39"/>
      <c r="F621" s="82"/>
      <c r="G621" s="36"/>
      <c r="H621" s="39"/>
      <c r="I621" s="39"/>
      <c r="J621" s="39"/>
      <c r="K621" s="39"/>
      <c r="L621" s="39"/>
      <c r="M621" s="39"/>
      <c r="N621" s="39"/>
      <c r="O621" s="39"/>
      <c r="P621" s="39"/>
      <c r="Q621" s="83"/>
      <c r="R621" s="50"/>
    </row>
    <row r="622" spans="1:18" ht="56.1" customHeight="1">
      <c r="A622" s="39"/>
      <c r="B622" s="36"/>
      <c r="C622" s="39"/>
      <c r="D622" s="39"/>
      <c r="E622" s="39"/>
      <c r="F622" s="82"/>
      <c r="G622" s="36"/>
      <c r="H622" s="39"/>
      <c r="I622" s="39"/>
      <c r="J622" s="39"/>
      <c r="K622" s="39"/>
      <c r="L622" s="39"/>
      <c r="M622" s="39"/>
      <c r="N622" s="39"/>
      <c r="O622" s="39"/>
      <c r="P622" s="39"/>
      <c r="Q622" s="83"/>
      <c r="R622" s="50"/>
    </row>
    <row r="623" spans="1:18" ht="56.1" customHeight="1">
      <c r="A623" s="39"/>
      <c r="B623" s="36"/>
      <c r="C623" s="39"/>
      <c r="D623" s="39"/>
      <c r="E623" s="39"/>
      <c r="F623" s="82"/>
      <c r="G623" s="36"/>
      <c r="H623" s="39"/>
      <c r="I623" s="39"/>
      <c r="J623" s="39"/>
      <c r="K623" s="39"/>
      <c r="L623" s="39"/>
      <c r="M623" s="39"/>
      <c r="N623" s="39"/>
      <c r="O623" s="39"/>
      <c r="P623" s="39"/>
      <c r="Q623" s="83"/>
      <c r="R623" s="50"/>
    </row>
    <row r="624" spans="1:18" ht="56.1" customHeight="1">
      <c r="A624" s="39"/>
      <c r="B624" s="36"/>
      <c r="C624" s="39"/>
      <c r="D624" s="39"/>
      <c r="E624" s="39"/>
      <c r="F624" s="82"/>
      <c r="G624" s="36"/>
      <c r="H624" s="39"/>
      <c r="I624" s="39"/>
      <c r="J624" s="39"/>
      <c r="K624" s="39"/>
      <c r="L624" s="39"/>
      <c r="M624" s="39"/>
      <c r="N624" s="39"/>
      <c r="O624" s="39"/>
      <c r="P624" s="39"/>
      <c r="Q624" s="83"/>
      <c r="R624" s="50"/>
    </row>
    <row r="625" spans="1:18" ht="56.1" customHeight="1">
      <c r="A625" s="39"/>
      <c r="B625" s="36"/>
      <c r="C625" s="39"/>
      <c r="D625" s="39"/>
      <c r="E625" s="39"/>
      <c r="F625" s="82"/>
      <c r="G625" s="36"/>
      <c r="H625" s="39"/>
      <c r="I625" s="39"/>
      <c r="J625" s="39"/>
      <c r="K625" s="39"/>
      <c r="L625" s="39"/>
      <c r="M625" s="39"/>
      <c r="N625" s="39"/>
      <c r="O625" s="39"/>
      <c r="P625" s="39"/>
      <c r="Q625" s="83"/>
      <c r="R625" s="50"/>
    </row>
    <row r="626" spans="1:18" ht="56.1" customHeight="1">
      <c r="A626" s="39"/>
      <c r="B626" s="36"/>
      <c r="C626" s="39"/>
      <c r="D626" s="39"/>
      <c r="E626" s="39"/>
      <c r="F626" s="82"/>
      <c r="G626" s="36"/>
      <c r="H626" s="39"/>
      <c r="I626" s="39"/>
      <c r="J626" s="39"/>
      <c r="K626" s="39"/>
      <c r="L626" s="39"/>
      <c r="M626" s="39"/>
      <c r="N626" s="39"/>
      <c r="O626" s="39"/>
      <c r="P626" s="39"/>
      <c r="Q626" s="83"/>
      <c r="R626" s="50"/>
    </row>
    <row r="627" spans="1:18" ht="56.1" customHeight="1">
      <c r="A627" s="39"/>
      <c r="B627" s="36"/>
      <c r="C627" s="39"/>
      <c r="D627" s="39"/>
      <c r="E627" s="39"/>
      <c r="F627" s="82"/>
      <c r="G627" s="36"/>
      <c r="H627" s="39"/>
      <c r="I627" s="39"/>
      <c r="J627" s="39"/>
      <c r="K627" s="39"/>
      <c r="L627" s="39"/>
      <c r="M627" s="39"/>
      <c r="N627" s="39"/>
      <c r="O627" s="39"/>
      <c r="P627" s="39"/>
      <c r="Q627" s="83"/>
      <c r="R627" s="50"/>
    </row>
    <row r="628" spans="1:18" ht="56.1" customHeight="1">
      <c r="A628" s="39"/>
      <c r="B628" s="36"/>
      <c r="C628" s="39"/>
      <c r="D628" s="39"/>
      <c r="E628" s="39"/>
      <c r="F628" s="82"/>
      <c r="G628" s="36"/>
      <c r="H628" s="39"/>
      <c r="I628" s="39"/>
      <c r="J628" s="39"/>
      <c r="K628" s="39"/>
      <c r="L628" s="39"/>
      <c r="M628" s="39"/>
      <c r="N628" s="39"/>
      <c r="O628" s="39"/>
      <c r="P628" s="39"/>
      <c r="Q628" s="83"/>
      <c r="R628" s="50"/>
    </row>
    <row r="629" spans="1:18" ht="56.1" customHeight="1">
      <c r="A629" s="39"/>
      <c r="B629" s="36"/>
      <c r="C629" s="39"/>
      <c r="D629" s="39"/>
      <c r="E629" s="39"/>
      <c r="F629" s="82"/>
      <c r="G629" s="36"/>
      <c r="H629" s="39"/>
      <c r="I629" s="39"/>
      <c r="J629" s="39"/>
      <c r="K629" s="39"/>
      <c r="L629" s="39"/>
      <c r="M629" s="39"/>
      <c r="N629" s="39"/>
      <c r="O629" s="39"/>
      <c r="P629" s="39"/>
      <c r="Q629" s="83"/>
      <c r="R629" s="50"/>
    </row>
    <row r="630" spans="1:18" ht="56.1" customHeight="1">
      <c r="A630" s="39"/>
      <c r="B630" s="36"/>
      <c r="C630" s="39"/>
      <c r="D630" s="39"/>
      <c r="E630" s="39"/>
      <c r="F630" s="82"/>
      <c r="G630" s="36"/>
      <c r="H630" s="39"/>
      <c r="I630" s="39"/>
      <c r="J630" s="39"/>
      <c r="K630" s="39"/>
      <c r="L630" s="39"/>
      <c r="M630" s="39"/>
      <c r="N630" s="39"/>
      <c r="O630" s="39"/>
      <c r="P630" s="39"/>
      <c r="Q630" s="83"/>
      <c r="R630" s="50"/>
    </row>
    <row r="631" spans="1:18" ht="56.1" customHeight="1">
      <c r="A631" s="39"/>
      <c r="B631" s="36"/>
      <c r="C631" s="39"/>
      <c r="D631" s="39"/>
      <c r="E631" s="39"/>
      <c r="F631" s="82"/>
      <c r="G631" s="36"/>
      <c r="H631" s="39"/>
      <c r="I631" s="39"/>
      <c r="J631" s="39"/>
      <c r="K631" s="39"/>
      <c r="L631" s="39"/>
      <c r="M631" s="39"/>
      <c r="N631" s="39"/>
      <c r="O631" s="39"/>
      <c r="P631" s="39"/>
      <c r="Q631" s="83"/>
      <c r="R631" s="50"/>
    </row>
    <row r="632" spans="1:18" ht="56.1" customHeight="1">
      <c r="A632" s="39"/>
      <c r="B632" s="36"/>
      <c r="C632" s="39"/>
      <c r="D632" s="39"/>
      <c r="E632" s="39"/>
      <c r="F632" s="82"/>
      <c r="G632" s="36"/>
      <c r="H632" s="39"/>
      <c r="I632" s="39"/>
      <c r="J632" s="39"/>
      <c r="K632" s="39"/>
      <c r="L632" s="39"/>
      <c r="M632" s="39"/>
      <c r="N632" s="39"/>
      <c r="O632" s="39"/>
      <c r="P632" s="39"/>
      <c r="Q632" s="83"/>
      <c r="R632" s="50"/>
    </row>
    <row r="633" spans="1:18" ht="56.1" customHeight="1">
      <c r="A633" s="39"/>
      <c r="B633" s="36"/>
      <c r="C633" s="39"/>
      <c r="D633" s="39"/>
      <c r="E633" s="39"/>
      <c r="F633" s="82"/>
      <c r="G633" s="36"/>
      <c r="H633" s="39"/>
      <c r="I633" s="39"/>
      <c r="J633" s="39"/>
      <c r="K633" s="39"/>
      <c r="L633" s="39"/>
      <c r="M633" s="39"/>
      <c r="N633" s="39"/>
      <c r="O633" s="39"/>
      <c r="P633" s="39"/>
      <c r="Q633" s="83"/>
      <c r="R633" s="50"/>
    </row>
    <row r="634" spans="1:18" ht="56.1" customHeight="1">
      <c r="A634" s="39"/>
      <c r="B634" s="36"/>
      <c r="C634" s="39"/>
      <c r="D634" s="39"/>
      <c r="E634" s="39"/>
      <c r="F634" s="82"/>
      <c r="G634" s="36"/>
      <c r="H634" s="39"/>
      <c r="I634" s="39"/>
      <c r="J634" s="39"/>
      <c r="K634" s="39"/>
      <c r="L634" s="39"/>
      <c r="M634" s="39"/>
      <c r="N634" s="39"/>
      <c r="O634" s="39"/>
      <c r="P634" s="39"/>
      <c r="Q634" s="83"/>
      <c r="R634" s="50"/>
    </row>
    <row r="635" spans="1:18" ht="56.1" customHeight="1">
      <c r="A635" s="39"/>
      <c r="B635" s="36"/>
      <c r="C635" s="39"/>
      <c r="D635" s="39"/>
      <c r="E635" s="39"/>
      <c r="F635" s="82"/>
      <c r="G635" s="36"/>
      <c r="H635" s="39"/>
      <c r="I635" s="39"/>
      <c r="J635" s="39"/>
      <c r="K635" s="39"/>
      <c r="L635" s="39"/>
      <c r="M635" s="39"/>
      <c r="N635" s="39"/>
      <c r="O635" s="39"/>
      <c r="P635" s="39"/>
      <c r="Q635" s="83"/>
      <c r="R635" s="50"/>
    </row>
    <row r="636" spans="1:18" ht="56.1" customHeight="1">
      <c r="A636" s="39"/>
      <c r="B636" s="36"/>
      <c r="C636" s="39"/>
      <c r="D636" s="39"/>
      <c r="E636" s="39"/>
      <c r="F636" s="82"/>
      <c r="G636" s="36"/>
      <c r="H636" s="39"/>
      <c r="I636" s="39"/>
      <c r="J636" s="39"/>
      <c r="K636" s="39"/>
      <c r="L636" s="39"/>
      <c r="M636" s="39"/>
      <c r="N636" s="39"/>
      <c r="O636" s="39"/>
      <c r="P636" s="39"/>
      <c r="Q636" s="83"/>
      <c r="R636" s="50"/>
    </row>
    <row r="637" spans="1:18" ht="56.1" customHeight="1">
      <c r="A637" s="39"/>
      <c r="B637" s="36"/>
      <c r="C637" s="39"/>
      <c r="D637" s="39"/>
      <c r="E637" s="39"/>
      <c r="F637" s="82"/>
      <c r="G637" s="36"/>
      <c r="H637" s="39"/>
      <c r="I637" s="39"/>
      <c r="J637" s="39"/>
      <c r="K637" s="39"/>
      <c r="L637" s="39"/>
      <c r="M637" s="39"/>
      <c r="N637" s="39"/>
      <c r="O637" s="39"/>
      <c r="P637" s="39"/>
      <c r="Q637" s="83"/>
      <c r="R637" s="50"/>
    </row>
    <row r="638" spans="1:18" ht="56.1" customHeight="1">
      <c r="A638" s="39"/>
      <c r="B638" s="36"/>
      <c r="C638" s="39"/>
      <c r="D638" s="39"/>
      <c r="E638" s="39"/>
      <c r="F638" s="82"/>
      <c r="G638" s="36"/>
      <c r="H638" s="39"/>
      <c r="I638" s="39"/>
      <c r="J638" s="39"/>
      <c r="K638" s="39"/>
      <c r="L638" s="39"/>
      <c r="M638" s="39"/>
      <c r="N638" s="39"/>
      <c r="O638" s="39"/>
      <c r="P638" s="39"/>
      <c r="Q638" s="83"/>
      <c r="R638" s="50"/>
    </row>
    <row r="639" spans="1:18" ht="56.1" customHeight="1">
      <c r="A639" s="39"/>
      <c r="B639" s="36"/>
      <c r="C639" s="39"/>
      <c r="D639" s="39"/>
      <c r="E639" s="39"/>
      <c r="F639" s="82"/>
      <c r="G639" s="36"/>
      <c r="H639" s="39"/>
      <c r="I639" s="39"/>
      <c r="J639" s="39"/>
      <c r="K639" s="39"/>
      <c r="L639" s="39"/>
      <c r="M639" s="39"/>
      <c r="N639" s="39"/>
      <c r="O639" s="39"/>
      <c r="P639" s="39"/>
      <c r="Q639" s="83"/>
      <c r="R639" s="50"/>
    </row>
    <row r="640" spans="1:18" ht="56.1" customHeight="1">
      <c r="A640" s="39"/>
      <c r="B640" s="36"/>
      <c r="C640" s="39"/>
      <c r="D640" s="39"/>
      <c r="E640" s="39"/>
      <c r="F640" s="82"/>
      <c r="G640" s="36"/>
      <c r="H640" s="39"/>
      <c r="I640" s="39"/>
      <c r="J640" s="39"/>
      <c r="K640" s="39"/>
      <c r="L640" s="39"/>
      <c r="M640" s="39"/>
      <c r="N640" s="39"/>
      <c r="O640" s="39"/>
      <c r="P640" s="39"/>
      <c r="Q640" s="83"/>
      <c r="R640" s="50"/>
    </row>
    <row r="641" spans="1:18" ht="56.1" customHeight="1">
      <c r="A641" s="39"/>
      <c r="B641" s="36"/>
      <c r="C641" s="39"/>
      <c r="D641" s="39"/>
      <c r="E641" s="39"/>
      <c r="F641" s="82"/>
      <c r="G641" s="36"/>
      <c r="H641" s="39"/>
      <c r="I641" s="39"/>
      <c r="J641" s="39"/>
      <c r="K641" s="39"/>
      <c r="L641" s="39"/>
      <c r="M641" s="39"/>
      <c r="N641" s="39"/>
      <c r="O641" s="39"/>
      <c r="P641" s="39"/>
      <c r="Q641" s="83"/>
      <c r="R641" s="50"/>
    </row>
    <row r="642" spans="1:18" ht="56.1" customHeight="1">
      <c r="A642" s="39"/>
      <c r="B642" s="36"/>
      <c r="C642" s="39"/>
      <c r="D642" s="39"/>
      <c r="E642" s="39"/>
      <c r="F642" s="82"/>
      <c r="G642" s="36"/>
      <c r="H642" s="39"/>
      <c r="I642" s="39"/>
      <c r="J642" s="39"/>
      <c r="K642" s="39"/>
      <c r="L642" s="39"/>
      <c r="M642" s="39"/>
      <c r="N642" s="39"/>
      <c r="O642" s="39"/>
      <c r="P642" s="39"/>
      <c r="Q642" s="83"/>
      <c r="R642" s="50"/>
    </row>
    <row r="643" spans="1:18" ht="56.1" customHeight="1">
      <c r="A643" s="39"/>
      <c r="B643" s="36"/>
      <c r="C643" s="39"/>
      <c r="D643" s="39"/>
      <c r="E643" s="39"/>
      <c r="F643" s="82"/>
      <c r="G643" s="36"/>
      <c r="H643" s="39"/>
      <c r="I643" s="39"/>
      <c r="J643" s="39"/>
      <c r="K643" s="39"/>
      <c r="L643" s="39"/>
      <c r="M643" s="39"/>
      <c r="N643" s="39"/>
      <c r="O643" s="39"/>
      <c r="P643" s="39"/>
      <c r="Q643" s="83"/>
      <c r="R643" s="50"/>
    </row>
    <row r="644" spans="1:18" ht="56.1" customHeight="1">
      <c r="A644" s="39"/>
      <c r="B644" s="36"/>
      <c r="C644" s="39"/>
      <c r="D644" s="39"/>
      <c r="E644" s="39"/>
      <c r="F644" s="82"/>
      <c r="G644" s="36"/>
      <c r="H644" s="39"/>
      <c r="I644" s="39"/>
      <c r="J644" s="39"/>
      <c r="K644" s="39"/>
      <c r="L644" s="39"/>
      <c r="M644" s="39"/>
      <c r="N644" s="39"/>
      <c r="O644" s="39"/>
      <c r="P644" s="39"/>
      <c r="Q644" s="83"/>
      <c r="R644" s="50"/>
    </row>
    <row r="645" spans="1:18" ht="56.1" customHeight="1">
      <c r="A645" s="39"/>
      <c r="B645" s="36"/>
      <c r="C645" s="39"/>
      <c r="D645" s="39"/>
      <c r="E645" s="39"/>
      <c r="F645" s="82"/>
      <c r="G645" s="36"/>
      <c r="H645" s="39"/>
      <c r="I645" s="39"/>
      <c r="J645" s="39"/>
      <c r="K645" s="39"/>
      <c r="L645" s="39"/>
      <c r="M645" s="39"/>
      <c r="N645" s="39"/>
      <c r="O645" s="39"/>
      <c r="P645" s="39"/>
      <c r="Q645" s="83"/>
      <c r="R645" s="50"/>
    </row>
    <row r="646" spans="1:18" ht="56.1" customHeight="1">
      <c r="A646" s="39"/>
      <c r="B646" s="36"/>
      <c r="C646" s="39"/>
      <c r="D646" s="39"/>
      <c r="E646" s="39"/>
      <c r="F646" s="82"/>
      <c r="G646" s="36"/>
      <c r="H646" s="39"/>
      <c r="I646" s="39"/>
      <c r="J646" s="39"/>
      <c r="K646" s="39"/>
      <c r="L646" s="39"/>
      <c r="M646" s="39"/>
      <c r="N646" s="39"/>
      <c r="O646" s="39"/>
      <c r="P646" s="39"/>
      <c r="Q646" s="83"/>
      <c r="R646" s="50"/>
    </row>
    <row r="647" spans="1:18" ht="56.1" customHeight="1">
      <c r="A647" s="39"/>
      <c r="B647" s="36"/>
      <c r="C647" s="39"/>
      <c r="D647" s="39"/>
      <c r="E647" s="39"/>
      <c r="F647" s="82"/>
      <c r="G647" s="36"/>
      <c r="H647" s="39"/>
      <c r="I647" s="39"/>
      <c r="J647" s="39"/>
      <c r="K647" s="39"/>
      <c r="L647" s="39"/>
      <c r="M647" s="39"/>
      <c r="N647" s="39"/>
      <c r="O647" s="39"/>
      <c r="P647" s="39"/>
      <c r="Q647" s="83"/>
      <c r="R647" s="50"/>
    </row>
    <row r="648" spans="1:18" ht="56.1" customHeight="1">
      <c r="A648" s="39"/>
      <c r="B648" s="36"/>
      <c r="C648" s="39"/>
      <c r="D648" s="39"/>
      <c r="E648" s="39"/>
      <c r="F648" s="82"/>
      <c r="G648" s="36"/>
      <c r="H648" s="39"/>
      <c r="I648" s="39"/>
      <c r="J648" s="39"/>
      <c r="K648" s="39"/>
      <c r="L648" s="39"/>
      <c r="M648" s="39"/>
      <c r="N648" s="39"/>
      <c r="O648" s="39"/>
      <c r="P648" s="39"/>
      <c r="Q648" s="83"/>
      <c r="R648" s="50"/>
    </row>
    <row r="649" spans="1:18" ht="56.1" customHeight="1">
      <c r="A649" s="39"/>
      <c r="B649" s="36"/>
      <c r="C649" s="39"/>
      <c r="D649" s="39"/>
      <c r="E649" s="39"/>
      <c r="F649" s="82"/>
      <c r="G649" s="36"/>
      <c r="H649" s="39"/>
      <c r="I649" s="39"/>
      <c r="J649" s="39"/>
      <c r="K649" s="39"/>
      <c r="L649" s="39"/>
      <c r="M649" s="39"/>
      <c r="N649" s="39"/>
      <c r="O649" s="39"/>
      <c r="P649" s="39"/>
      <c r="Q649" s="83"/>
      <c r="R649" s="50"/>
    </row>
    <row r="650" spans="1:18" ht="56.1" customHeight="1">
      <c r="A650" s="39"/>
      <c r="B650" s="36"/>
      <c r="C650" s="39"/>
      <c r="D650" s="39"/>
      <c r="E650" s="39"/>
      <c r="F650" s="82"/>
      <c r="G650" s="36"/>
      <c r="H650" s="39"/>
      <c r="I650" s="39"/>
      <c r="J650" s="39"/>
      <c r="K650" s="39"/>
      <c r="L650" s="39"/>
      <c r="M650" s="39"/>
      <c r="N650" s="39"/>
      <c r="O650" s="39"/>
      <c r="P650" s="39"/>
      <c r="Q650" s="83"/>
      <c r="R650" s="50"/>
    </row>
    <row r="651" spans="1:18" ht="56.1" customHeight="1">
      <c r="A651" s="39"/>
      <c r="B651" s="36"/>
      <c r="C651" s="39"/>
      <c r="D651" s="39"/>
      <c r="E651" s="39"/>
      <c r="F651" s="82"/>
      <c r="G651" s="36"/>
      <c r="H651" s="39"/>
      <c r="I651" s="39"/>
      <c r="J651" s="39"/>
      <c r="K651" s="39"/>
      <c r="L651" s="39"/>
      <c r="M651" s="39"/>
      <c r="N651" s="39"/>
      <c r="O651" s="39"/>
      <c r="P651" s="39"/>
      <c r="Q651" s="83"/>
      <c r="R651" s="50"/>
    </row>
    <row r="652" spans="1:18" ht="56.1" customHeight="1">
      <c r="A652" s="39"/>
      <c r="B652" s="36"/>
      <c r="C652" s="39"/>
      <c r="D652" s="39"/>
      <c r="E652" s="39"/>
      <c r="F652" s="82"/>
      <c r="G652" s="36"/>
      <c r="H652" s="39"/>
      <c r="I652" s="39"/>
      <c r="J652" s="39"/>
      <c r="K652" s="39"/>
      <c r="L652" s="39"/>
      <c r="M652" s="39"/>
      <c r="N652" s="39"/>
      <c r="O652" s="39"/>
      <c r="P652" s="39"/>
      <c r="Q652" s="83"/>
      <c r="R652" s="50"/>
    </row>
    <row r="653" spans="1:18" ht="56.1" customHeight="1">
      <c r="A653" s="39"/>
      <c r="B653" s="36"/>
      <c r="C653" s="39"/>
      <c r="D653" s="39"/>
      <c r="E653" s="39"/>
      <c r="F653" s="82"/>
      <c r="G653" s="36"/>
      <c r="H653" s="39"/>
      <c r="I653" s="39"/>
      <c r="J653" s="39"/>
      <c r="K653" s="39"/>
      <c r="L653" s="39"/>
      <c r="M653" s="39"/>
      <c r="N653" s="39"/>
      <c r="O653" s="39"/>
      <c r="P653" s="39"/>
      <c r="Q653" s="83"/>
      <c r="R653" s="50"/>
    </row>
    <row r="654" spans="1:18" ht="56.1" customHeight="1">
      <c r="A654" s="39"/>
      <c r="B654" s="36"/>
      <c r="C654" s="39"/>
      <c r="D654" s="39"/>
      <c r="E654" s="39"/>
      <c r="F654" s="82"/>
      <c r="G654" s="36"/>
      <c r="H654" s="39"/>
      <c r="I654" s="39"/>
      <c r="J654" s="39"/>
      <c r="K654" s="39"/>
      <c r="L654" s="39"/>
      <c r="M654" s="39"/>
      <c r="N654" s="39"/>
      <c r="O654" s="39"/>
      <c r="P654" s="39"/>
      <c r="Q654" s="83"/>
      <c r="R654" s="50"/>
    </row>
    <row r="655" spans="1:18" ht="56.1" customHeight="1">
      <c r="A655" s="39"/>
      <c r="B655" s="36"/>
      <c r="C655" s="39"/>
      <c r="D655" s="39"/>
      <c r="E655" s="39"/>
      <c r="F655" s="82"/>
      <c r="G655" s="36"/>
      <c r="H655" s="39"/>
      <c r="I655" s="39"/>
      <c r="J655" s="39"/>
      <c r="K655" s="39"/>
      <c r="L655" s="39"/>
      <c r="M655" s="39"/>
      <c r="N655" s="39"/>
      <c r="O655" s="39"/>
      <c r="P655" s="39"/>
      <c r="Q655" s="83"/>
      <c r="R655" s="50"/>
    </row>
    <row r="656" spans="1:18" ht="56.1" customHeight="1">
      <c r="A656" s="39"/>
      <c r="B656" s="36"/>
      <c r="C656" s="39"/>
      <c r="D656" s="39"/>
      <c r="E656" s="39"/>
      <c r="F656" s="82"/>
      <c r="G656" s="36"/>
      <c r="H656" s="39"/>
      <c r="I656" s="39"/>
      <c r="J656" s="39"/>
      <c r="K656" s="39"/>
      <c r="L656" s="39"/>
      <c r="M656" s="39"/>
      <c r="N656" s="39"/>
      <c r="O656" s="39"/>
      <c r="P656" s="39"/>
      <c r="Q656" s="83"/>
      <c r="R656" s="50"/>
    </row>
    <row r="657" spans="1:18" ht="56.1" customHeight="1">
      <c r="A657" s="39"/>
      <c r="B657" s="36"/>
      <c r="C657" s="39"/>
      <c r="D657" s="39"/>
      <c r="E657" s="39"/>
      <c r="F657" s="82"/>
      <c r="G657" s="36"/>
      <c r="H657" s="39"/>
      <c r="I657" s="39"/>
      <c r="J657" s="39"/>
      <c r="K657" s="39"/>
      <c r="L657" s="39"/>
      <c r="M657" s="39"/>
      <c r="N657" s="39"/>
      <c r="O657" s="39"/>
      <c r="P657" s="39"/>
      <c r="Q657" s="83"/>
      <c r="R657" s="50"/>
    </row>
    <row r="658" spans="1:18" ht="56.1" customHeight="1">
      <c r="A658" s="39"/>
      <c r="B658" s="36"/>
      <c r="C658" s="39"/>
      <c r="D658" s="39"/>
      <c r="E658" s="39"/>
      <c r="F658" s="82"/>
      <c r="G658" s="36"/>
      <c r="H658" s="39"/>
      <c r="I658" s="39"/>
      <c r="J658" s="39"/>
      <c r="K658" s="39"/>
      <c r="L658" s="39"/>
      <c r="M658" s="39"/>
      <c r="N658" s="39"/>
      <c r="O658" s="39"/>
      <c r="P658" s="39"/>
      <c r="Q658" s="83"/>
      <c r="R658" s="50"/>
    </row>
    <row r="659" spans="1:18" ht="56.1" customHeight="1">
      <c r="A659" s="39"/>
      <c r="B659" s="36"/>
      <c r="C659" s="39"/>
      <c r="D659" s="39"/>
      <c r="E659" s="39"/>
      <c r="F659" s="82"/>
      <c r="G659" s="36"/>
      <c r="H659" s="39"/>
      <c r="I659" s="39"/>
      <c r="J659" s="39"/>
      <c r="K659" s="39"/>
      <c r="L659" s="39"/>
      <c r="M659" s="39"/>
      <c r="N659" s="39"/>
      <c r="O659" s="39"/>
      <c r="P659" s="39"/>
      <c r="Q659" s="83"/>
      <c r="R659" s="50"/>
    </row>
    <row r="660" spans="1:18" ht="56.1" customHeight="1">
      <c r="A660" s="39"/>
      <c r="B660" s="36"/>
      <c r="C660" s="39"/>
      <c r="D660" s="39"/>
      <c r="E660" s="39"/>
      <c r="F660" s="82"/>
      <c r="G660" s="36"/>
      <c r="H660" s="39"/>
      <c r="I660" s="39"/>
      <c r="J660" s="39"/>
      <c r="K660" s="39"/>
      <c r="L660" s="39"/>
      <c r="M660" s="39"/>
      <c r="N660" s="39"/>
      <c r="O660" s="39"/>
      <c r="P660" s="39"/>
      <c r="Q660" s="83"/>
      <c r="R660" s="50"/>
    </row>
    <row r="661" spans="1:18" ht="56.1" customHeight="1">
      <c r="A661" s="39"/>
      <c r="B661" s="36"/>
      <c r="C661" s="39"/>
      <c r="D661" s="39"/>
      <c r="E661" s="39"/>
      <c r="F661" s="82"/>
      <c r="G661" s="36"/>
      <c r="H661" s="39"/>
      <c r="I661" s="39"/>
      <c r="J661" s="39"/>
      <c r="K661" s="39"/>
      <c r="L661" s="39"/>
      <c r="M661" s="39"/>
      <c r="N661" s="39"/>
      <c r="O661" s="39"/>
      <c r="P661" s="39"/>
      <c r="Q661" s="83"/>
      <c r="R661" s="50"/>
    </row>
    <row r="662" spans="1:18" ht="56.1" customHeight="1">
      <c r="A662" s="39"/>
      <c r="B662" s="36"/>
      <c r="C662" s="39"/>
      <c r="D662" s="39"/>
      <c r="E662" s="39"/>
      <c r="F662" s="82"/>
      <c r="G662" s="36"/>
      <c r="H662" s="39"/>
      <c r="I662" s="39"/>
      <c r="J662" s="39"/>
      <c r="K662" s="39"/>
      <c r="L662" s="39"/>
      <c r="M662" s="39"/>
      <c r="N662" s="39"/>
      <c r="O662" s="39"/>
      <c r="P662" s="39"/>
      <c r="Q662" s="83"/>
      <c r="R662" s="50"/>
    </row>
    <row r="663" spans="1:18" ht="56.1" customHeight="1">
      <c r="A663" s="39"/>
      <c r="B663" s="36"/>
      <c r="C663" s="39"/>
      <c r="D663" s="39"/>
      <c r="E663" s="39"/>
      <c r="F663" s="82"/>
      <c r="G663" s="36"/>
      <c r="H663" s="39"/>
      <c r="I663" s="39"/>
      <c r="J663" s="39"/>
      <c r="K663" s="39"/>
      <c r="L663" s="39"/>
      <c r="M663" s="39"/>
      <c r="N663" s="39"/>
      <c r="O663" s="39"/>
      <c r="P663" s="39"/>
      <c r="Q663" s="83"/>
      <c r="R663" s="50"/>
    </row>
    <row r="664" spans="1:18" ht="56.1" customHeight="1">
      <c r="A664" s="39"/>
      <c r="B664" s="36"/>
      <c r="C664" s="39"/>
      <c r="D664" s="39"/>
      <c r="E664" s="39"/>
      <c r="F664" s="82"/>
      <c r="G664" s="36"/>
      <c r="H664" s="39"/>
      <c r="I664" s="39"/>
      <c r="J664" s="39"/>
      <c r="K664" s="39"/>
      <c r="L664" s="39"/>
      <c r="M664" s="39"/>
      <c r="N664" s="39"/>
      <c r="O664" s="39"/>
      <c r="P664" s="39"/>
      <c r="Q664" s="83"/>
      <c r="R664" s="50"/>
    </row>
    <row r="665" spans="1:18" ht="56.1" customHeight="1">
      <c r="A665" s="39"/>
      <c r="B665" s="36"/>
      <c r="C665" s="39"/>
      <c r="D665" s="39"/>
      <c r="E665" s="39"/>
      <c r="F665" s="82"/>
      <c r="G665" s="36"/>
      <c r="H665" s="39"/>
      <c r="I665" s="39"/>
      <c r="J665" s="39"/>
      <c r="K665" s="39"/>
      <c r="L665" s="39"/>
      <c r="M665" s="39"/>
      <c r="N665" s="39"/>
      <c r="O665" s="39"/>
      <c r="P665" s="39"/>
      <c r="Q665" s="83"/>
      <c r="R665" s="50"/>
    </row>
    <row r="666" spans="1:18" ht="56.1" customHeight="1">
      <c r="A666" s="39"/>
      <c r="B666" s="36"/>
      <c r="C666" s="39"/>
      <c r="D666" s="39"/>
      <c r="E666" s="39"/>
      <c r="F666" s="82"/>
      <c r="G666" s="36"/>
      <c r="H666" s="39"/>
      <c r="I666" s="39"/>
      <c r="J666" s="39"/>
      <c r="K666" s="39"/>
      <c r="L666" s="39"/>
      <c r="M666" s="39"/>
      <c r="N666" s="39"/>
      <c r="O666" s="39"/>
      <c r="P666" s="39"/>
      <c r="Q666" s="83"/>
      <c r="R666" s="50"/>
    </row>
    <row r="667" spans="1:18" ht="56.1" customHeight="1">
      <c r="A667" s="39"/>
      <c r="B667" s="36"/>
      <c r="C667" s="39"/>
      <c r="D667" s="39"/>
      <c r="E667" s="39"/>
      <c r="F667" s="82"/>
      <c r="G667" s="36"/>
      <c r="H667" s="39"/>
      <c r="I667" s="39"/>
      <c r="J667" s="39"/>
      <c r="K667" s="39"/>
      <c r="L667" s="39"/>
      <c r="M667" s="39"/>
      <c r="N667" s="39"/>
      <c r="O667" s="39"/>
      <c r="P667" s="39"/>
      <c r="Q667" s="83"/>
      <c r="R667" s="50"/>
    </row>
    <row r="668" spans="1:18" ht="56.1" customHeight="1">
      <c r="A668" s="39"/>
      <c r="B668" s="36"/>
      <c r="C668" s="39"/>
      <c r="D668" s="39"/>
      <c r="E668" s="39"/>
      <c r="F668" s="82"/>
      <c r="G668" s="36"/>
      <c r="H668" s="39"/>
      <c r="I668" s="39"/>
      <c r="J668" s="39"/>
      <c r="K668" s="39"/>
      <c r="L668" s="39"/>
      <c r="M668" s="39"/>
      <c r="N668" s="39"/>
      <c r="O668" s="39"/>
      <c r="P668" s="39"/>
      <c r="Q668" s="83"/>
      <c r="R668" s="50"/>
    </row>
    <row r="669" spans="1:18" ht="56.1" customHeight="1">
      <c r="A669" s="39"/>
      <c r="B669" s="36"/>
      <c r="C669" s="39"/>
      <c r="D669" s="39"/>
      <c r="E669" s="39"/>
      <c r="F669" s="82"/>
      <c r="G669" s="36"/>
      <c r="H669" s="39"/>
      <c r="I669" s="39"/>
      <c r="J669" s="39"/>
      <c r="K669" s="39"/>
      <c r="L669" s="39"/>
      <c r="M669" s="39"/>
      <c r="N669" s="39"/>
      <c r="O669" s="39"/>
      <c r="P669" s="39"/>
      <c r="Q669" s="83"/>
      <c r="R669" s="50"/>
    </row>
    <row r="670" spans="1:18" ht="56.1" customHeight="1">
      <c r="A670" s="39"/>
      <c r="B670" s="36"/>
      <c r="C670" s="39"/>
      <c r="D670" s="39"/>
      <c r="E670" s="39"/>
      <c r="F670" s="82"/>
      <c r="G670" s="36"/>
      <c r="H670" s="39"/>
      <c r="I670" s="39"/>
      <c r="J670" s="39"/>
      <c r="K670" s="39"/>
      <c r="L670" s="39"/>
      <c r="M670" s="39"/>
      <c r="N670" s="39"/>
      <c r="O670" s="39"/>
      <c r="P670" s="39"/>
      <c r="Q670" s="83"/>
      <c r="R670" s="50"/>
    </row>
    <row r="671" spans="1:18" ht="56.1" customHeight="1">
      <c r="A671" s="39"/>
      <c r="B671" s="36"/>
      <c r="C671" s="39"/>
      <c r="D671" s="39"/>
      <c r="E671" s="39"/>
      <c r="F671" s="82"/>
      <c r="G671" s="36"/>
      <c r="H671" s="39"/>
      <c r="I671" s="39"/>
      <c r="J671" s="39"/>
      <c r="K671" s="39"/>
      <c r="L671" s="39"/>
      <c r="M671" s="39"/>
      <c r="N671" s="39"/>
      <c r="O671" s="39"/>
      <c r="P671" s="39"/>
      <c r="Q671" s="83"/>
      <c r="R671" s="50"/>
    </row>
    <row r="672" spans="1:18" ht="56.1" customHeight="1">
      <c r="A672" s="39"/>
      <c r="B672" s="36"/>
      <c r="C672" s="39"/>
      <c r="D672" s="39"/>
      <c r="E672" s="39"/>
      <c r="F672" s="82"/>
      <c r="G672" s="36"/>
      <c r="H672" s="39"/>
      <c r="I672" s="39"/>
      <c r="J672" s="39"/>
      <c r="K672" s="39"/>
      <c r="L672" s="39"/>
      <c r="M672" s="39"/>
      <c r="N672" s="39"/>
      <c r="O672" s="39"/>
      <c r="P672" s="39"/>
      <c r="Q672" s="83"/>
      <c r="R672" s="50"/>
    </row>
    <row r="673" spans="1:18" ht="56.1" customHeight="1">
      <c r="A673" s="39"/>
      <c r="B673" s="36"/>
      <c r="C673" s="39"/>
      <c r="D673" s="39"/>
      <c r="E673" s="39"/>
      <c r="F673" s="82"/>
      <c r="G673" s="36"/>
      <c r="H673" s="39"/>
      <c r="I673" s="39"/>
      <c r="J673" s="39"/>
      <c r="K673" s="39"/>
      <c r="L673" s="39"/>
      <c r="M673" s="39"/>
      <c r="N673" s="39"/>
      <c r="O673" s="39"/>
      <c r="P673" s="39"/>
      <c r="Q673" s="83"/>
      <c r="R673" s="50"/>
    </row>
    <row r="674" spans="1:18" ht="56.1" customHeight="1">
      <c r="A674" s="39"/>
      <c r="B674" s="36"/>
      <c r="C674" s="39"/>
      <c r="D674" s="39"/>
      <c r="E674" s="39"/>
      <c r="F674" s="82"/>
      <c r="G674" s="36"/>
      <c r="H674" s="39"/>
      <c r="I674" s="39"/>
      <c r="J674" s="39"/>
      <c r="K674" s="39"/>
      <c r="L674" s="39"/>
      <c r="M674" s="39"/>
      <c r="N674" s="39"/>
      <c r="O674" s="39"/>
      <c r="P674" s="39"/>
      <c r="Q674" s="83"/>
      <c r="R674" s="50"/>
    </row>
    <row r="675" spans="1:18" ht="56.1" customHeight="1">
      <c r="A675" s="39"/>
      <c r="B675" s="36"/>
      <c r="C675" s="39"/>
      <c r="D675" s="39"/>
      <c r="E675" s="39"/>
      <c r="F675" s="82"/>
      <c r="G675" s="36"/>
      <c r="H675" s="39"/>
      <c r="I675" s="39"/>
      <c r="J675" s="39"/>
      <c r="K675" s="39"/>
      <c r="L675" s="39"/>
      <c r="M675" s="39"/>
      <c r="N675" s="39"/>
      <c r="O675" s="39"/>
      <c r="P675" s="39"/>
      <c r="Q675" s="83"/>
      <c r="R675" s="50"/>
    </row>
    <row r="676" spans="1:18" ht="56.1" customHeight="1">
      <c r="A676" s="39"/>
      <c r="B676" s="36"/>
      <c r="C676" s="39"/>
      <c r="D676" s="39"/>
      <c r="E676" s="39"/>
      <c r="F676" s="82"/>
      <c r="G676" s="36"/>
      <c r="H676" s="39"/>
      <c r="I676" s="39"/>
      <c r="J676" s="39"/>
      <c r="K676" s="39"/>
      <c r="L676" s="39"/>
      <c r="M676" s="39"/>
      <c r="N676" s="39"/>
      <c r="O676" s="39"/>
      <c r="P676" s="39"/>
      <c r="Q676" s="83"/>
      <c r="R676" s="50"/>
    </row>
    <row r="677" spans="1:18" ht="56.1" customHeight="1">
      <c r="A677" s="39"/>
      <c r="B677" s="36"/>
      <c r="C677" s="39"/>
      <c r="D677" s="39"/>
      <c r="E677" s="39"/>
      <c r="F677" s="82"/>
      <c r="G677" s="36"/>
      <c r="H677" s="39"/>
      <c r="I677" s="39"/>
      <c r="J677" s="39"/>
      <c r="K677" s="39"/>
      <c r="L677" s="39"/>
      <c r="M677" s="39"/>
      <c r="N677" s="39"/>
      <c r="O677" s="39"/>
      <c r="P677" s="39"/>
      <c r="Q677" s="83"/>
      <c r="R677" s="50"/>
    </row>
    <row r="678" spans="1:18" ht="56.1" customHeight="1">
      <c r="A678" s="39"/>
      <c r="B678" s="36"/>
      <c r="C678" s="39"/>
      <c r="D678" s="39"/>
      <c r="E678" s="39"/>
      <c r="F678" s="82"/>
      <c r="G678" s="36"/>
      <c r="H678" s="39"/>
      <c r="I678" s="39"/>
      <c r="J678" s="39"/>
      <c r="K678" s="39"/>
      <c r="L678" s="39"/>
      <c r="M678" s="39"/>
      <c r="N678" s="39"/>
      <c r="O678" s="39"/>
      <c r="P678" s="39"/>
      <c r="Q678" s="83"/>
      <c r="R678" s="50"/>
    </row>
    <row r="679" spans="1:18" ht="56.1" customHeight="1">
      <c r="A679" s="39"/>
      <c r="B679" s="36"/>
      <c r="C679" s="39"/>
      <c r="D679" s="39"/>
      <c r="E679" s="39"/>
      <c r="F679" s="82"/>
      <c r="G679" s="36"/>
      <c r="H679" s="39"/>
      <c r="I679" s="39"/>
      <c r="J679" s="39"/>
      <c r="K679" s="39"/>
      <c r="L679" s="39"/>
      <c r="M679" s="39"/>
      <c r="N679" s="39"/>
      <c r="O679" s="39"/>
      <c r="P679" s="39"/>
      <c r="Q679" s="83"/>
      <c r="R679" s="50"/>
    </row>
    <row r="680" spans="1:18" ht="56.1" customHeight="1">
      <c r="A680" s="39"/>
      <c r="B680" s="36"/>
      <c r="C680" s="39"/>
      <c r="D680" s="39"/>
      <c r="E680" s="39"/>
      <c r="F680" s="82"/>
      <c r="G680" s="36"/>
      <c r="H680" s="39"/>
      <c r="I680" s="39"/>
      <c r="J680" s="39"/>
      <c r="K680" s="39"/>
      <c r="L680" s="39"/>
      <c r="M680" s="39"/>
      <c r="N680" s="39"/>
      <c r="O680" s="39"/>
      <c r="P680" s="39"/>
      <c r="Q680" s="83"/>
      <c r="R680" s="50"/>
    </row>
    <row r="681" spans="1:18" ht="56.1" customHeight="1">
      <c r="A681" s="39"/>
      <c r="B681" s="36"/>
      <c r="C681" s="39"/>
      <c r="D681" s="39"/>
      <c r="E681" s="39"/>
      <c r="F681" s="82"/>
      <c r="G681" s="36"/>
      <c r="H681" s="39"/>
      <c r="I681" s="39"/>
      <c r="J681" s="39"/>
      <c r="K681" s="39"/>
      <c r="L681" s="39"/>
      <c r="M681" s="39"/>
      <c r="N681" s="39"/>
      <c r="O681" s="39"/>
      <c r="P681" s="39"/>
      <c r="Q681" s="83"/>
      <c r="R681" s="50"/>
    </row>
    <row r="682" spans="1:18" ht="56.1" customHeight="1">
      <c r="A682" s="39"/>
      <c r="B682" s="36"/>
      <c r="C682" s="39"/>
      <c r="D682" s="39"/>
      <c r="E682" s="39"/>
      <c r="F682" s="82"/>
      <c r="G682" s="36"/>
      <c r="H682" s="39"/>
      <c r="I682" s="39"/>
      <c r="J682" s="39"/>
      <c r="K682" s="39"/>
      <c r="L682" s="39"/>
      <c r="M682" s="39"/>
      <c r="N682" s="39"/>
      <c r="O682" s="39"/>
      <c r="P682" s="39"/>
      <c r="Q682" s="83"/>
      <c r="R682" s="50"/>
    </row>
    <row r="683" spans="1:18" ht="56.1" customHeight="1">
      <c r="A683" s="39"/>
      <c r="B683" s="36"/>
      <c r="C683" s="39"/>
      <c r="D683" s="39"/>
      <c r="E683" s="39"/>
      <c r="F683" s="82"/>
      <c r="G683" s="36"/>
      <c r="H683" s="39"/>
      <c r="I683" s="39"/>
      <c r="J683" s="39"/>
      <c r="K683" s="39"/>
      <c r="L683" s="39"/>
      <c r="M683" s="39"/>
      <c r="N683" s="39"/>
      <c r="O683" s="39"/>
      <c r="P683" s="39"/>
      <c r="Q683" s="83"/>
      <c r="R683" s="50"/>
    </row>
    <row r="684" spans="1:18" ht="56.1" customHeight="1">
      <c r="A684" s="39"/>
      <c r="B684" s="36"/>
      <c r="C684" s="39"/>
      <c r="D684" s="39"/>
      <c r="E684" s="39"/>
      <c r="F684" s="82"/>
      <c r="G684" s="36"/>
      <c r="H684" s="39"/>
      <c r="I684" s="39"/>
      <c r="J684" s="39"/>
      <c r="K684" s="39"/>
      <c r="L684" s="39"/>
      <c r="M684" s="39"/>
      <c r="N684" s="39"/>
      <c r="O684" s="39"/>
      <c r="P684" s="39"/>
      <c r="Q684" s="83"/>
      <c r="R684" s="50"/>
    </row>
    <row r="685" spans="1:18" ht="56.1" customHeight="1">
      <c r="A685" s="39"/>
      <c r="B685" s="36"/>
      <c r="C685" s="39"/>
      <c r="D685" s="39"/>
      <c r="E685" s="39"/>
      <c r="F685" s="82"/>
      <c r="G685" s="36"/>
      <c r="H685" s="39"/>
      <c r="I685" s="39"/>
      <c r="J685" s="39"/>
      <c r="K685" s="39"/>
      <c r="L685" s="39"/>
      <c r="M685" s="39"/>
      <c r="N685" s="39"/>
      <c r="O685" s="39"/>
      <c r="P685" s="39"/>
      <c r="Q685" s="83"/>
      <c r="R685" s="50"/>
    </row>
    <row r="686" spans="1:18" ht="56.1" customHeight="1">
      <c r="A686" s="39"/>
      <c r="B686" s="36"/>
      <c r="C686" s="39"/>
      <c r="D686" s="39"/>
      <c r="E686" s="39"/>
      <c r="F686" s="82"/>
      <c r="G686" s="36"/>
      <c r="H686" s="39"/>
      <c r="I686" s="39"/>
      <c r="J686" s="39"/>
      <c r="K686" s="39"/>
      <c r="L686" s="39"/>
      <c r="M686" s="39"/>
      <c r="N686" s="39"/>
      <c r="O686" s="39"/>
      <c r="P686" s="39"/>
      <c r="Q686" s="83"/>
      <c r="R686" s="50"/>
    </row>
    <row r="687" spans="1:18" ht="56.1" customHeight="1">
      <c r="A687" s="39"/>
      <c r="B687" s="36"/>
      <c r="C687" s="39"/>
      <c r="D687" s="39"/>
      <c r="E687" s="39"/>
      <c r="F687" s="82"/>
      <c r="G687" s="36"/>
      <c r="H687" s="39"/>
      <c r="I687" s="39"/>
      <c r="J687" s="39"/>
      <c r="K687" s="39"/>
      <c r="L687" s="39"/>
      <c r="M687" s="39"/>
      <c r="N687" s="39"/>
      <c r="O687" s="39"/>
      <c r="P687" s="39"/>
      <c r="Q687" s="83"/>
      <c r="R687" s="50"/>
    </row>
    <row r="688" spans="1:18" ht="56.1" customHeight="1">
      <c r="A688" s="39"/>
      <c r="B688" s="36"/>
      <c r="C688" s="39"/>
      <c r="D688" s="39"/>
      <c r="E688" s="39"/>
      <c r="F688" s="82"/>
      <c r="G688" s="36"/>
      <c r="H688" s="39"/>
      <c r="I688" s="39"/>
      <c r="J688" s="39"/>
      <c r="K688" s="39"/>
      <c r="L688" s="39"/>
      <c r="M688" s="39"/>
      <c r="N688" s="39"/>
      <c r="O688" s="39"/>
      <c r="P688" s="39"/>
      <c r="Q688" s="83"/>
      <c r="R688" s="50"/>
    </row>
    <row r="689" spans="1:18" ht="56.1" customHeight="1">
      <c r="A689" s="39"/>
      <c r="B689" s="36"/>
      <c r="C689" s="39"/>
      <c r="D689" s="39"/>
      <c r="E689" s="39"/>
      <c r="F689" s="82"/>
      <c r="G689" s="36"/>
      <c r="H689" s="39"/>
      <c r="I689" s="39"/>
      <c r="J689" s="39"/>
      <c r="K689" s="39"/>
      <c r="L689" s="39"/>
      <c r="M689" s="39"/>
      <c r="N689" s="39"/>
      <c r="O689" s="39"/>
      <c r="P689" s="39"/>
      <c r="Q689" s="83"/>
      <c r="R689" s="50"/>
    </row>
    <row r="690" spans="1:18" ht="56.1" customHeight="1">
      <c r="A690" s="39"/>
      <c r="B690" s="36"/>
      <c r="C690" s="39"/>
      <c r="D690" s="39"/>
      <c r="E690" s="39"/>
      <c r="F690" s="82"/>
      <c r="G690" s="36"/>
      <c r="H690" s="39"/>
      <c r="I690" s="39"/>
      <c r="J690" s="39"/>
      <c r="K690" s="39"/>
      <c r="L690" s="39"/>
      <c r="M690" s="39"/>
      <c r="N690" s="39"/>
      <c r="O690" s="39"/>
      <c r="P690" s="39"/>
      <c r="Q690" s="83"/>
      <c r="R690" s="50"/>
    </row>
    <row r="691" spans="1:18" ht="56.1" customHeight="1">
      <c r="A691" s="39"/>
      <c r="B691" s="36"/>
      <c r="C691" s="39"/>
      <c r="D691" s="39"/>
      <c r="E691" s="39"/>
      <c r="F691" s="82"/>
      <c r="G691" s="36"/>
      <c r="H691" s="39"/>
      <c r="I691" s="39"/>
      <c r="J691" s="39"/>
      <c r="K691" s="39"/>
      <c r="L691" s="39"/>
      <c r="M691" s="39"/>
      <c r="N691" s="39"/>
      <c r="O691" s="39"/>
      <c r="P691" s="39"/>
      <c r="Q691" s="83"/>
      <c r="R691" s="50"/>
    </row>
    <row r="692" spans="1:18" ht="56.1" customHeight="1">
      <c r="A692" s="39"/>
      <c r="B692" s="36"/>
      <c r="C692" s="39"/>
      <c r="D692" s="39"/>
      <c r="E692" s="39"/>
      <c r="F692" s="82"/>
      <c r="G692" s="36"/>
      <c r="H692" s="39"/>
      <c r="I692" s="39"/>
      <c r="J692" s="39"/>
      <c r="K692" s="39"/>
      <c r="L692" s="39"/>
      <c r="M692" s="39"/>
      <c r="N692" s="39"/>
      <c r="O692" s="39"/>
      <c r="P692" s="39"/>
      <c r="Q692" s="83"/>
      <c r="R692" s="50"/>
    </row>
    <row r="693" spans="1:18" ht="56.1" customHeight="1">
      <c r="A693" s="39"/>
      <c r="B693" s="36"/>
      <c r="C693" s="39"/>
      <c r="D693" s="39"/>
      <c r="E693" s="39"/>
      <c r="F693" s="82"/>
      <c r="G693" s="36"/>
      <c r="H693" s="39"/>
      <c r="I693" s="39"/>
      <c r="J693" s="39"/>
      <c r="K693" s="39"/>
      <c r="L693" s="39"/>
      <c r="M693" s="39"/>
      <c r="N693" s="39"/>
      <c r="O693" s="39"/>
      <c r="P693" s="39"/>
      <c r="Q693" s="83"/>
      <c r="R693" s="50"/>
    </row>
    <row r="694" spans="1:18" ht="56.1" customHeight="1">
      <c r="A694" s="39"/>
      <c r="B694" s="36"/>
      <c r="C694" s="39"/>
      <c r="D694" s="39"/>
      <c r="E694" s="39"/>
      <c r="F694" s="82"/>
      <c r="G694" s="36"/>
      <c r="H694" s="39"/>
      <c r="I694" s="39"/>
      <c r="J694" s="39"/>
      <c r="K694" s="39"/>
      <c r="L694" s="39"/>
      <c r="M694" s="39"/>
      <c r="N694" s="39"/>
      <c r="O694" s="39"/>
      <c r="P694" s="39"/>
      <c r="Q694" s="83"/>
      <c r="R694" s="50"/>
    </row>
    <row r="695" spans="1:18" ht="56.1" customHeight="1">
      <c r="A695" s="39"/>
      <c r="B695" s="36"/>
      <c r="C695" s="39"/>
      <c r="D695" s="39"/>
      <c r="E695" s="39"/>
      <c r="F695" s="82"/>
      <c r="G695" s="36"/>
      <c r="H695" s="39"/>
      <c r="I695" s="39"/>
      <c r="J695" s="39"/>
      <c r="K695" s="39"/>
      <c r="L695" s="39"/>
      <c r="M695" s="39"/>
      <c r="N695" s="39"/>
      <c r="O695" s="39"/>
      <c r="P695" s="39"/>
      <c r="Q695" s="83"/>
      <c r="R695" s="50"/>
    </row>
    <row r="696" spans="1:18" ht="56.1" customHeight="1">
      <c r="A696" s="39"/>
      <c r="B696" s="36"/>
      <c r="C696" s="39"/>
      <c r="D696" s="39"/>
      <c r="E696" s="39"/>
      <c r="F696" s="82"/>
      <c r="G696" s="36"/>
      <c r="H696" s="39"/>
      <c r="I696" s="39"/>
      <c r="J696" s="39"/>
      <c r="K696" s="39"/>
      <c r="L696" s="39"/>
      <c r="M696" s="39"/>
      <c r="N696" s="39"/>
      <c r="O696" s="39"/>
      <c r="P696" s="39"/>
      <c r="Q696" s="83"/>
      <c r="R696" s="50"/>
    </row>
    <row r="697" spans="1:18" ht="56.1" customHeight="1">
      <c r="A697" s="39"/>
      <c r="B697" s="36"/>
      <c r="C697" s="39"/>
      <c r="D697" s="39"/>
      <c r="E697" s="39"/>
      <c r="F697" s="82"/>
      <c r="G697" s="36"/>
      <c r="H697" s="39"/>
      <c r="I697" s="39"/>
      <c r="J697" s="39"/>
      <c r="K697" s="39"/>
      <c r="L697" s="39"/>
      <c r="M697" s="39"/>
      <c r="N697" s="39"/>
      <c r="O697" s="39"/>
      <c r="P697" s="39"/>
      <c r="Q697" s="83"/>
      <c r="R697" s="50"/>
    </row>
    <row r="698" spans="1:18" ht="56.1" customHeight="1">
      <c r="A698" s="39"/>
      <c r="B698" s="36"/>
      <c r="C698" s="39"/>
      <c r="D698" s="39"/>
      <c r="E698" s="39"/>
      <c r="F698" s="82"/>
      <c r="G698" s="36"/>
      <c r="H698" s="39"/>
      <c r="I698" s="39"/>
      <c r="J698" s="39"/>
      <c r="K698" s="39"/>
      <c r="L698" s="39"/>
      <c r="M698" s="39"/>
      <c r="N698" s="39"/>
      <c r="O698" s="39"/>
      <c r="P698" s="39"/>
      <c r="Q698" s="83"/>
      <c r="R698" s="50"/>
    </row>
    <row r="699" spans="1:18" ht="56.1" customHeight="1">
      <c r="A699" s="39"/>
      <c r="B699" s="36"/>
      <c r="C699" s="39"/>
      <c r="D699" s="39"/>
      <c r="E699" s="39"/>
      <c r="F699" s="82"/>
      <c r="G699" s="36"/>
      <c r="H699" s="39"/>
      <c r="I699" s="39"/>
      <c r="J699" s="39"/>
      <c r="K699" s="39"/>
      <c r="L699" s="39"/>
      <c r="M699" s="39"/>
      <c r="N699" s="39"/>
      <c r="O699" s="39"/>
      <c r="P699" s="39"/>
      <c r="Q699" s="83"/>
      <c r="R699" s="50"/>
    </row>
    <row r="700" spans="1:18" ht="56.1" customHeight="1">
      <c r="A700" s="39"/>
      <c r="B700" s="36"/>
      <c r="C700" s="39"/>
      <c r="D700" s="39"/>
      <c r="E700" s="39"/>
      <c r="F700" s="82"/>
      <c r="G700" s="36"/>
      <c r="H700" s="39"/>
      <c r="I700" s="39"/>
      <c r="J700" s="39"/>
      <c r="K700" s="39"/>
      <c r="L700" s="39"/>
      <c r="M700" s="39"/>
      <c r="N700" s="39"/>
      <c r="O700" s="39"/>
      <c r="P700" s="39"/>
      <c r="Q700" s="83"/>
      <c r="R700" s="50"/>
    </row>
    <row r="701" spans="1:18" ht="56.1" customHeight="1">
      <c r="A701" s="39"/>
      <c r="B701" s="36"/>
      <c r="C701" s="39"/>
      <c r="D701" s="39"/>
      <c r="E701" s="39"/>
      <c r="F701" s="82"/>
      <c r="G701" s="36"/>
      <c r="H701" s="39"/>
      <c r="I701" s="39"/>
      <c r="J701" s="39"/>
      <c r="K701" s="39"/>
      <c r="L701" s="39"/>
      <c r="M701" s="39"/>
      <c r="N701" s="39"/>
      <c r="O701" s="39"/>
      <c r="P701" s="39"/>
      <c r="Q701" s="83"/>
      <c r="R701" s="50"/>
    </row>
    <row r="702" spans="1:18" ht="56.1" customHeight="1">
      <c r="A702" s="39"/>
      <c r="B702" s="36"/>
      <c r="C702" s="39"/>
      <c r="D702" s="39"/>
      <c r="E702" s="39"/>
      <c r="F702" s="82"/>
      <c r="G702" s="36"/>
      <c r="H702" s="39"/>
      <c r="I702" s="39"/>
      <c r="J702" s="39"/>
      <c r="K702" s="39"/>
      <c r="L702" s="39"/>
      <c r="M702" s="39"/>
      <c r="N702" s="39"/>
      <c r="O702" s="39"/>
      <c r="P702" s="39"/>
      <c r="Q702" s="83"/>
      <c r="R702" s="50"/>
    </row>
    <row r="703" spans="1:18" ht="56.1" customHeight="1">
      <c r="A703" s="39"/>
      <c r="B703" s="36"/>
      <c r="C703" s="39"/>
      <c r="D703" s="39"/>
      <c r="E703" s="39"/>
      <c r="F703" s="82"/>
      <c r="G703" s="36"/>
      <c r="H703" s="39"/>
      <c r="I703" s="39"/>
      <c r="J703" s="39"/>
      <c r="K703" s="39"/>
      <c r="L703" s="39"/>
      <c r="M703" s="39"/>
      <c r="N703" s="39"/>
      <c r="O703" s="39"/>
      <c r="P703" s="39"/>
      <c r="Q703" s="83"/>
      <c r="R703" s="50"/>
    </row>
    <row r="704" spans="1:18" ht="56.1" customHeight="1">
      <c r="A704" s="39"/>
      <c r="B704" s="36"/>
      <c r="C704" s="39"/>
      <c r="D704" s="39"/>
      <c r="E704" s="39"/>
      <c r="F704" s="82"/>
      <c r="G704" s="36"/>
      <c r="H704" s="39"/>
      <c r="I704" s="39"/>
      <c r="J704" s="39"/>
      <c r="K704" s="39"/>
      <c r="L704" s="39"/>
      <c r="M704" s="39"/>
      <c r="N704" s="39"/>
      <c r="O704" s="39"/>
      <c r="P704" s="39"/>
      <c r="Q704" s="83"/>
      <c r="R704" s="50"/>
    </row>
    <row r="705" spans="1:18" ht="56.1" customHeight="1">
      <c r="A705" s="39"/>
      <c r="B705" s="36"/>
      <c r="C705" s="39"/>
      <c r="D705" s="39"/>
      <c r="E705" s="39"/>
      <c r="F705" s="82"/>
      <c r="G705" s="36"/>
      <c r="H705" s="39"/>
      <c r="I705" s="39"/>
      <c r="J705" s="39"/>
      <c r="K705" s="39"/>
      <c r="L705" s="39"/>
      <c r="M705" s="39"/>
      <c r="N705" s="39"/>
      <c r="O705" s="39"/>
      <c r="P705" s="39"/>
      <c r="Q705" s="83"/>
      <c r="R705" s="50"/>
    </row>
    <row r="706" spans="1:18" ht="56.1" customHeight="1">
      <c r="A706" s="39"/>
      <c r="B706" s="36"/>
      <c r="C706" s="39"/>
      <c r="D706" s="39"/>
      <c r="E706" s="39"/>
      <c r="F706" s="82"/>
      <c r="G706" s="36"/>
      <c r="H706" s="39"/>
      <c r="I706" s="39"/>
      <c r="J706" s="39"/>
      <c r="K706" s="39"/>
      <c r="L706" s="39"/>
      <c r="M706" s="39"/>
      <c r="N706" s="39"/>
      <c r="O706" s="39"/>
      <c r="P706" s="39"/>
      <c r="Q706" s="83"/>
      <c r="R706" s="50"/>
    </row>
    <row r="707" spans="1:18" ht="56.1" customHeight="1">
      <c r="A707" s="39"/>
      <c r="B707" s="36"/>
      <c r="C707" s="39"/>
      <c r="D707" s="39"/>
      <c r="E707" s="39"/>
      <c r="F707" s="82"/>
      <c r="G707" s="36"/>
      <c r="H707" s="39"/>
      <c r="I707" s="39"/>
      <c r="J707" s="39"/>
      <c r="K707" s="39"/>
      <c r="L707" s="39"/>
      <c r="M707" s="39"/>
      <c r="N707" s="39"/>
      <c r="O707" s="39"/>
      <c r="P707" s="39"/>
      <c r="Q707" s="83"/>
      <c r="R707" s="50"/>
    </row>
    <row r="708" spans="1:18" ht="56.1" customHeight="1">
      <c r="A708" s="39"/>
      <c r="B708" s="36"/>
      <c r="C708" s="39"/>
      <c r="D708" s="39"/>
      <c r="E708" s="39"/>
      <c r="F708" s="82"/>
      <c r="G708" s="36"/>
      <c r="H708" s="39"/>
      <c r="I708" s="39"/>
      <c r="J708" s="39"/>
      <c r="K708" s="39"/>
      <c r="L708" s="39"/>
      <c r="M708" s="39"/>
      <c r="N708" s="39"/>
      <c r="O708" s="39"/>
      <c r="P708" s="39"/>
      <c r="Q708" s="83"/>
      <c r="R708" s="50"/>
    </row>
    <row r="709" spans="1:18" ht="56.1" customHeight="1">
      <c r="A709" s="39"/>
      <c r="B709" s="36"/>
      <c r="C709" s="39"/>
      <c r="D709" s="39"/>
      <c r="E709" s="39"/>
      <c r="F709" s="82"/>
      <c r="G709" s="36"/>
      <c r="H709" s="39"/>
      <c r="I709" s="39"/>
      <c r="J709" s="39"/>
      <c r="K709" s="39"/>
      <c r="L709" s="39"/>
      <c r="M709" s="39"/>
      <c r="N709" s="39"/>
      <c r="O709" s="39"/>
      <c r="P709" s="39"/>
      <c r="Q709" s="83"/>
      <c r="R709" s="50"/>
    </row>
    <row r="710" spans="1:18" ht="56.1" customHeight="1">
      <c r="A710" s="39"/>
      <c r="B710" s="36"/>
      <c r="C710" s="39"/>
      <c r="D710" s="39"/>
      <c r="E710" s="39"/>
      <c r="F710" s="82"/>
      <c r="G710" s="36"/>
      <c r="H710" s="39"/>
      <c r="I710" s="39"/>
      <c r="J710" s="39"/>
      <c r="K710" s="39"/>
      <c r="L710" s="39"/>
      <c r="M710" s="39"/>
      <c r="N710" s="39"/>
      <c r="O710" s="39"/>
      <c r="P710" s="39"/>
      <c r="Q710" s="83"/>
      <c r="R710" s="50"/>
    </row>
    <row r="711" spans="1:18" ht="56.1" customHeight="1">
      <c r="A711" s="39"/>
      <c r="B711" s="36"/>
      <c r="C711" s="39"/>
      <c r="D711" s="39"/>
      <c r="E711" s="39"/>
      <c r="F711" s="82"/>
      <c r="G711" s="36"/>
      <c r="H711" s="39"/>
      <c r="I711" s="39"/>
      <c r="J711" s="39"/>
      <c r="K711" s="39"/>
      <c r="L711" s="39"/>
      <c r="M711" s="39"/>
      <c r="N711" s="39"/>
      <c r="O711" s="39"/>
      <c r="P711" s="39"/>
      <c r="Q711" s="83"/>
      <c r="R711" s="50"/>
    </row>
    <row r="712" spans="1:18" ht="56.1" customHeight="1">
      <c r="A712" s="39"/>
      <c r="B712" s="36"/>
      <c r="C712" s="39"/>
      <c r="D712" s="39"/>
      <c r="E712" s="39"/>
      <c r="F712" s="82"/>
      <c r="G712" s="36"/>
      <c r="H712" s="39"/>
      <c r="I712" s="39"/>
      <c r="J712" s="39"/>
      <c r="K712" s="39"/>
      <c r="L712" s="39"/>
      <c r="M712" s="39"/>
      <c r="N712" s="39"/>
      <c r="O712" s="39"/>
      <c r="P712" s="39"/>
      <c r="Q712" s="83"/>
      <c r="R712" s="50"/>
    </row>
    <row r="713" spans="1:18" ht="56.1" customHeight="1">
      <c r="A713" s="39"/>
      <c r="B713" s="36"/>
      <c r="C713" s="39"/>
      <c r="D713" s="39"/>
      <c r="E713" s="39"/>
      <c r="F713" s="82"/>
      <c r="G713" s="36"/>
      <c r="H713" s="39"/>
      <c r="I713" s="39"/>
      <c r="J713" s="39"/>
      <c r="K713" s="39"/>
      <c r="L713" s="39"/>
      <c r="M713" s="39"/>
      <c r="N713" s="39"/>
      <c r="O713" s="39"/>
      <c r="P713" s="39"/>
      <c r="Q713" s="83"/>
      <c r="R713" s="50"/>
    </row>
    <row r="714" spans="1:18" ht="56.1" customHeight="1">
      <c r="A714" s="39"/>
      <c r="B714" s="36"/>
      <c r="C714" s="39"/>
      <c r="D714" s="39"/>
      <c r="E714" s="39"/>
      <c r="F714" s="82"/>
      <c r="G714" s="36"/>
      <c r="H714" s="39"/>
      <c r="I714" s="39"/>
      <c r="J714" s="39"/>
      <c r="K714" s="39"/>
      <c r="L714" s="39"/>
      <c r="M714" s="39"/>
      <c r="N714" s="39"/>
      <c r="O714" s="39"/>
      <c r="P714" s="39"/>
      <c r="Q714" s="83"/>
      <c r="R714" s="50"/>
    </row>
    <row r="715" spans="1:18" ht="56.1" customHeight="1">
      <c r="A715" s="39"/>
      <c r="B715" s="36"/>
      <c r="C715" s="39"/>
      <c r="D715" s="39"/>
      <c r="E715" s="39"/>
      <c r="F715" s="82"/>
      <c r="G715" s="36"/>
      <c r="H715" s="39"/>
      <c r="I715" s="39"/>
      <c r="J715" s="39"/>
      <c r="K715" s="39"/>
      <c r="L715" s="39"/>
      <c r="M715" s="39"/>
      <c r="N715" s="39"/>
      <c r="O715" s="39"/>
      <c r="P715" s="39"/>
      <c r="Q715" s="83"/>
      <c r="R715" s="50"/>
    </row>
    <row r="716" spans="1:18" ht="56.1" customHeight="1">
      <c r="A716" s="39"/>
      <c r="B716" s="36"/>
      <c r="C716" s="39"/>
      <c r="D716" s="39"/>
      <c r="E716" s="39"/>
      <c r="F716" s="82"/>
      <c r="G716" s="36"/>
      <c r="H716" s="39"/>
      <c r="I716" s="39"/>
      <c r="J716" s="39"/>
      <c r="K716" s="39"/>
      <c r="L716" s="39"/>
      <c r="M716" s="39"/>
      <c r="N716" s="39"/>
      <c r="O716" s="39"/>
      <c r="P716" s="39"/>
      <c r="Q716" s="83"/>
      <c r="R716" s="50"/>
    </row>
    <row r="717" spans="1:18" ht="56.1" customHeight="1">
      <c r="A717" s="39"/>
      <c r="B717" s="36"/>
      <c r="C717" s="39"/>
      <c r="D717" s="39"/>
      <c r="E717" s="39"/>
      <c r="F717" s="82"/>
      <c r="G717" s="36"/>
      <c r="H717" s="39"/>
      <c r="I717" s="39"/>
      <c r="J717" s="39"/>
      <c r="K717" s="39"/>
      <c r="L717" s="39"/>
      <c r="M717" s="39"/>
      <c r="N717" s="39"/>
      <c r="O717" s="39"/>
      <c r="P717" s="39"/>
      <c r="Q717" s="83"/>
      <c r="R717" s="50"/>
    </row>
    <row r="718" spans="1:18" ht="56.1" customHeight="1">
      <c r="A718" s="39"/>
      <c r="B718" s="36"/>
      <c r="C718" s="39"/>
      <c r="D718" s="39"/>
      <c r="E718" s="39"/>
      <c r="F718" s="82"/>
      <c r="G718" s="36"/>
      <c r="H718" s="39"/>
      <c r="I718" s="39"/>
      <c r="J718" s="39"/>
      <c r="K718" s="39"/>
      <c r="L718" s="39"/>
      <c r="M718" s="39"/>
      <c r="N718" s="39"/>
      <c r="O718" s="39"/>
      <c r="P718" s="39"/>
      <c r="Q718" s="83"/>
      <c r="R718" s="50"/>
    </row>
    <row r="719" spans="1:18" ht="56.1" customHeight="1">
      <c r="A719" s="39"/>
      <c r="B719" s="36"/>
      <c r="C719" s="39"/>
      <c r="D719" s="39"/>
      <c r="E719" s="39"/>
      <c r="F719" s="82"/>
      <c r="G719" s="36"/>
      <c r="H719" s="39"/>
      <c r="I719" s="39"/>
      <c r="J719" s="39"/>
      <c r="K719" s="39"/>
      <c r="L719" s="39"/>
      <c r="M719" s="39"/>
      <c r="N719" s="39"/>
      <c r="O719" s="39"/>
      <c r="P719" s="39"/>
      <c r="Q719" s="83"/>
      <c r="R719" s="50"/>
    </row>
    <row r="720" spans="1:18" ht="56.1" customHeight="1">
      <c r="A720" s="39"/>
      <c r="B720" s="36"/>
      <c r="C720" s="39"/>
      <c r="D720" s="39"/>
      <c r="E720" s="39"/>
      <c r="F720" s="82"/>
      <c r="G720" s="36"/>
      <c r="H720" s="39"/>
      <c r="I720" s="39"/>
      <c r="J720" s="39"/>
      <c r="K720" s="39"/>
      <c r="L720" s="39"/>
      <c r="M720" s="39"/>
      <c r="N720" s="39"/>
      <c r="O720" s="39"/>
      <c r="P720" s="39"/>
      <c r="Q720" s="83"/>
      <c r="R720" s="50"/>
    </row>
    <row r="721" spans="1:18" ht="56.1" customHeight="1">
      <c r="A721" s="39"/>
      <c r="B721" s="36"/>
      <c r="C721" s="39"/>
      <c r="D721" s="39"/>
      <c r="E721" s="39"/>
      <c r="F721" s="82"/>
      <c r="G721" s="36"/>
      <c r="H721" s="39"/>
      <c r="I721" s="39"/>
      <c r="J721" s="39"/>
      <c r="K721" s="39"/>
      <c r="L721" s="39"/>
      <c r="M721" s="39"/>
      <c r="N721" s="39"/>
      <c r="O721" s="39"/>
      <c r="P721" s="39"/>
      <c r="Q721" s="83"/>
      <c r="R721" s="50"/>
    </row>
    <row r="722" spans="1:18" ht="56.1" customHeight="1">
      <c r="A722" s="39"/>
      <c r="B722" s="36"/>
      <c r="C722" s="39"/>
      <c r="D722" s="39"/>
      <c r="E722" s="39"/>
      <c r="F722" s="82"/>
      <c r="G722" s="36"/>
      <c r="H722" s="39"/>
      <c r="I722" s="39"/>
      <c r="J722" s="39"/>
      <c r="K722" s="39"/>
      <c r="L722" s="39"/>
      <c r="M722" s="39"/>
      <c r="N722" s="39"/>
      <c r="O722" s="39"/>
      <c r="P722" s="39"/>
      <c r="Q722" s="83"/>
      <c r="R722" s="50"/>
    </row>
    <row r="723" spans="1:18" ht="56.1" customHeight="1">
      <c r="A723" s="39"/>
      <c r="B723" s="36"/>
      <c r="C723" s="39"/>
      <c r="D723" s="39"/>
      <c r="E723" s="39"/>
      <c r="F723" s="82"/>
      <c r="G723" s="36"/>
      <c r="H723" s="39"/>
      <c r="I723" s="39"/>
      <c r="J723" s="39"/>
      <c r="K723" s="39"/>
      <c r="L723" s="39"/>
      <c r="M723" s="39"/>
      <c r="N723" s="39"/>
      <c r="O723" s="39"/>
      <c r="P723" s="39"/>
      <c r="Q723" s="83"/>
      <c r="R723" s="50"/>
    </row>
    <row r="724" spans="1:18" ht="56.1" customHeight="1">
      <c r="A724" s="39"/>
      <c r="B724" s="36"/>
      <c r="C724" s="39"/>
      <c r="D724" s="39"/>
      <c r="E724" s="39"/>
      <c r="F724" s="82"/>
      <c r="G724" s="36"/>
      <c r="H724" s="39"/>
      <c r="I724" s="39"/>
      <c r="J724" s="39"/>
      <c r="K724" s="39"/>
      <c r="L724" s="39"/>
      <c r="M724" s="39"/>
      <c r="N724" s="39"/>
      <c r="O724" s="39"/>
      <c r="P724" s="39"/>
      <c r="Q724" s="83"/>
      <c r="R724" s="50"/>
    </row>
    <row r="725" spans="1:18" ht="56.1" customHeight="1">
      <c r="A725" s="39"/>
      <c r="B725" s="36"/>
      <c r="C725" s="39"/>
      <c r="D725" s="39"/>
      <c r="E725" s="39"/>
      <c r="F725" s="82"/>
      <c r="G725" s="36"/>
      <c r="H725" s="39"/>
      <c r="I725" s="39"/>
      <c r="J725" s="39"/>
      <c r="K725" s="39"/>
      <c r="L725" s="39"/>
      <c r="M725" s="39"/>
      <c r="N725" s="39"/>
      <c r="O725" s="39"/>
      <c r="P725" s="39"/>
      <c r="Q725" s="83"/>
      <c r="R725" s="50"/>
    </row>
    <row r="726" spans="1:18" ht="56.1" customHeight="1">
      <c r="A726" s="39"/>
      <c r="B726" s="36"/>
      <c r="C726" s="39"/>
      <c r="D726" s="39"/>
      <c r="E726" s="39"/>
      <c r="F726" s="82"/>
      <c r="G726" s="36"/>
      <c r="H726" s="39"/>
      <c r="I726" s="39"/>
      <c r="J726" s="39"/>
      <c r="K726" s="39"/>
      <c r="L726" s="39"/>
      <c r="M726" s="39"/>
      <c r="N726" s="39"/>
      <c r="O726" s="39"/>
      <c r="P726" s="39"/>
      <c r="Q726" s="83"/>
      <c r="R726" s="50"/>
    </row>
    <row r="727" spans="1:18" ht="56.1" customHeight="1">
      <c r="A727" s="39"/>
      <c r="B727" s="36"/>
      <c r="C727" s="39"/>
      <c r="D727" s="39"/>
      <c r="E727" s="39"/>
      <c r="F727" s="82"/>
      <c r="G727" s="36"/>
      <c r="H727" s="39"/>
      <c r="I727" s="39"/>
      <c r="J727" s="39"/>
      <c r="K727" s="39"/>
      <c r="L727" s="39"/>
      <c r="M727" s="39"/>
      <c r="N727" s="39"/>
      <c r="O727" s="39"/>
      <c r="P727" s="39"/>
      <c r="Q727" s="83"/>
      <c r="R727" s="50"/>
    </row>
    <row r="728" spans="1:18" ht="56.1" customHeight="1">
      <c r="A728" s="39"/>
      <c r="B728" s="36"/>
      <c r="C728" s="39"/>
      <c r="D728" s="39"/>
      <c r="E728" s="39"/>
      <c r="F728" s="82"/>
      <c r="G728" s="36"/>
      <c r="H728" s="39"/>
      <c r="I728" s="39"/>
      <c r="J728" s="39"/>
      <c r="K728" s="39"/>
      <c r="L728" s="39"/>
      <c r="M728" s="39"/>
      <c r="N728" s="39"/>
      <c r="O728" s="39"/>
      <c r="P728" s="39"/>
      <c r="Q728" s="83"/>
      <c r="R728" s="50"/>
    </row>
    <row r="729" spans="1:18" ht="56.1" customHeight="1">
      <c r="A729" s="39"/>
      <c r="B729" s="36"/>
      <c r="C729" s="39"/>
      <c r="D729" s="39"/>
      <c r="E729" s="39"/>
      <c r="F729" s="82"/>
      <c r="G729" s="36"/>
      <c r="H729" s="39"/>
      <c r="I729" s="39"/>
      <c r="J729" s="39"/>
      <c r="K729" s="39"/>
      <c r="L729" s="39"/>
      <c r="M729" s="39"/>
      <c r="N729" s="39"/>
      <c r="O729" s="39"/>
      <c r="P729" s="39"/>
      <c r="Q729" s="83"/>
      <c r="R729" s="50"/>
    </row>
    <row r="730" spans="1:18" ht="56.1" customHeight="1">
      <c r="A730" s="39"/>
      <c r="B730" s="36"/>
      <c r="C730" s="39"/>
      <c r="D730" s="39"/>
      <c r="E730" s="39"/>
      <c r="F730" s="82"/>
      <c r="G730" s="36"/>
      <c r="H730" s="39"/>
      <c r="I730" s="39"/>
      <c r="J730" s="39"/>
      <c r="K730" s="39"/>
      <c r="L730" s="39"/>
      <c r="M730" s="39"/>
      <c r="N730" s="39"/>
      <c r="O730" s="39"/>
      <c r="P730" s="39"/>
      <c r="Q730" s="83"/>
      <c r="R730" s="50"/>
    </row>
    <row r="731" spans="1:18" ht="56.1" customHeight="1">
      <c r="A731" s="39"/>
      <c r="B731" s="36"/>
      <c r="C731" s="39"/>
      <c r="D731" s="39"/>
      <c r="E731" s="39"/>
      <c r="F731" s="82"/>
      <c r="G731" s="36"/>
      <c r="H731" s="39"/>
      <c r="I731" s="39"/>
      <c r="J731" s="39"/>
      <c r="K731" s="39"/>
      <c r="L731" s="39"/>
      <c r="M731" s="39"/>
      <c r="N731" s="39"/>
      <c r="O731" s="39"/>
      <c r="P731" s="39"/>
      <c r="Q731" s="83"/>
      <c r="R731" s="50"/>
    </row>
    <row r="732" spans="1:18" ht="56.1" customHeight="1">
      <c r="A732" s="39"/>
      <c r="B732" s="36"/>
      <c r="C732" s="39"/>
      <c r="D732" s="39"/>
      <c r="E732" s="39"/>
      <c r="F732" s="82"/>
      <c r="G732" s="36"/>
      <c r="H732" s="39"/>
      <c r="I732" s="39"/>
      <c r="J732" s="39"/>
      <c r="K732" s="39"/>
      <c r="L732" s="39"/>
      <c r="M732" s="39"/>
      <c r="N732" s="39"/>
      <c r="O732" s="39"/>
      <c r="P732" s="39"/>
      <c r="Q732" s="83"/>
      <c r="R732" s="50"/>
    </row>
    <row r="733" spans="1:18" ht="56.1" customHeight="1">
      <c r="A733" s="39"/>
      <c r="B733" s="36"/>
      <c r="C733" s="39"/>
      <c r="D733" s="39"/>
      <c r="E733" s="39"/>
      <c r="F733" s="82"/>
      <c r="G733" s="36"/>
      <c r="H733" s="39"/>
      <c r="I733" s="39"/>
      <c r="J733" s="39"/>
      <c r="K733" s="39"/>
      <c r="L733" s="39"/>
      <c r="M733" s="39"/>
      <c r="N733" s="39"/>
      <c r="O733" s="39"/>
      <c r="P733" s="39"/>
      <c r="Q733" s="83"/>
      <c r="R733" s="50"/>
    </row>
    <row r="734" spans="1:18" ht="56.1" customHeight="1">
      <c r="A734" s="39"/>
      <c r="B734" s="36"/>
      <c r="C734" s="39"/>
      <c r="D734" s="39"/>
      <c r="E734" s="39"/>
      <c r="F734" s="82"/>
      <c r="G734" s="36"/>
      <c r="H734" s="39"/>
      <c r="I734" s="39"/>
      <c r="J734" s="39"/>
      <c r="K734" s="39"/>
      <c r="L734" s="39"/>
      <c r="M734" s="39"/>
      <c r="N734" s="39"/>
      <c r="O734" s="39"/>
      <c r="P734" s="39"/>
      <c r="Q734" s="83"/>
      <c r="R734" s="50"/>
    </row>
    <row r="735" spans="1:18" ht="56.1" customHeight="1">
      <c r="A735" s="39"/>
      <c r="B735" s="36"/>
      <c r="C735" s="39"/>
      <c r="D735" s="39"/>
      <c r="E735" s="39"/>
      <c r="F735" s="82"/>
      <c r="G735" s="36"/>
      <c r="H735" s="39"/>
      <c r="I735" s="39"/>
      <c r="J735" s="39"/>
      <c r="K735" s="39"/>
      <c r="L735" s="39"/>
      <c r="M735" s="39"/>
      <c r="N735" s="39"/>
      <c r="O735" s="39"/>
      <c r="P735" s="39"/>
      <c r="Q735" s="83"/>
      <c r="R735" s="50"/>
    </row>
    <row r="736" spans="1:18" ht="56.1" customHeight="1">
      <c r="A736" s="39"/>
      <c r="B736" s="36"/>
      <c r="C736" s="39"/>
      <c r="D736" s="39"/>
      <c r="E736" s="39"/>
      <c r="F736" s="82"/>
      <c r="G736" s="36"/>
      <c r="H736" s="39"/>
      <c r="I736" s="39"/>
      <c r="J736" s="39"/>
      <c r="K736" s="39"/>
      <c r="L736" s="39"/>
      <c r="M736" s="39"/>
      <c r="N736" s="39"/>
      <c r="O736" s="39"/>
      <c r="P736" s="39"/>
      <c r="Q736" s="83"/>
      <c r="R736" s="50"/>
    </row>
    <row r="737" spans="1:18" ht="56.1" customHeight="1">
      <c r="A737" s="39"/>
      <c r="B737" s="36"/>
      <c r="C737" s="39"/>
      <c r="D737" s="39"/>
      <c r="E737" s="39"/>
      <c r="F737" s="82"/>
      <c r="G737" s="36"/>
      <c r="H737" s="39"/>
      <c r="I737" s="39"/>
      <c r="J737" s="39"/>
      <c r="K737" s="39"/>
      <c r="L737" s="39"/>
      <c r="M737" s="39"/>
      <c r="N737" s="39"/>
      <c r="O737" s="39"/>
      <c r="P737" s="39"/>
      <c r="Q737" s="83"/>
      <c r="R737" s="50"/>
    </row>
    <row r="738" spans="1:18" ht="56.1" customHeight="1">
      <c r="A738" s="39"/>
      <c r="B738" s="36"/>
      <c r="C738" s="39"/>
      <c r="D738" s="39"/>
      <c r="E738" s="39"/>
      <c r="F738" s="82"/>
      <c r="G738" s="36"/>
      <c r="H738" s="39"/>
      <c r="I738" s="39"/>
      <c r="J738" s="39"/>
      <c r="K738" s="39"/>
      <c r="L738" s="39"/>
      <c r="M738" s="39"/>
      <c r="N738" s="39"/>
      <c r="O738" s="39"/>
      <c r="P738" s="39"/>
      <c r="Q738" s="83"/>
      <c r="R738" s="50"/>
    </row>
    <row r="739" spans="1:18" ht="56.1" customHeight="1">
      <c r="A739" s="39"/>
      <c r="B739" s="36"/>
      <c r="C739" s="39"/>
      <c r="D739" s="39"/>
      <c r="E739" s="39"/>
      <c r="F739" s="82"/>
      <c r="G739" s="36"/>
      <c r="H739" s="39"/>
      <c r="I739" s="39"/>
      <c r="J739" s="39"/>
      <c r="K739" s="39"/>
      <c r="L739" s="39"/>
      <c r="M739" s="39"/>
      <c r="N739" s="39"/>
      <c r="O739" s="39"/>
      <c r="P739" s="39"/>
      <c r="Q739" s="83"/>
      <c r="R739" s="50"/>
    </row>
    <row r="740" spans="1:18" ht="56.1" customHeight="1">
      <c r="A740" s="39"/>
      <c r="B740" s="36"/>
      <c r="C740" s="39"/>
      <c r="D740" s="39"/>
      <c r="E740" s="39"/>
      <c r="F740" s="82"/>
      <c r="G740" s="36"/>
      <c r="H740" s="39"/>
      <c r="I740" s="39"/>
      <c r="J740" s="39"/>
      <c r="K740" s="39"/>
      <c r="L740" s="39"/>
      <c r="M740" s="39"/>
      <c r="N740" s="39"/>
      <c r="O740" s="39"/>
      <c r="P740" s="39"/>
      <c r="Q740" s="83"/>
      <c r="R740" s="50"/>
    </row>
    <row r="741" spans="1:18" ht="56.1" customHeight="1">
      <c r="A741" s="39"/>
      <c r="B741" s="36"/>
      <c r="C741" s="39"/>
      <c r="D741" s="39"/>
      <c r="E741" s="39"/>
      <c r="F741" s="82"/>
      <c r="G741" s="36"/>
      <c r="H741" s="39"/>
      <c r="I741" s="39"/>
      <c r="J741" s="39"/>
      <c r="K741" s="39"/>
      <c r="L741" s="39"/>
      <c r="M741" s="39"/>
      <c r="N741" s="39"/>
      <c r="O741" s="39"/>
      <c r="P741" s="39"/>
      <c r="Q741" s="83"/>
      <c r="R741" s="50"/>
    </row>
    <row r="742" spans="1:18" ht="56.1" customHeight="1">
      <c r="A742" s="39"/>
      <c r="B742" s="36"/>
      <c r="C742" s="39"/>
      <c r="D742" s="39"/>
      <c r="E742" s="39"/>
      <c r="F742" s="82"/>
      <c r="G742" s="36"/>
      <c r="H742" s="39"/>
      <c r="I742" s="39"/>
      <c r="J742" s="39"/>
      <c r="K742" s="39"/>
      <c r="L742" s="39"/>
      <c r="M742" s="39"/>
      <c r="N742" s="39"/>
      <c r="O742" s="39"/>
      <c r="P742" s="39"/>
      <c r="Q742" s="83"/>
      <c r="R742" s="50"/>
    </row>
    <row r="743" spans="1:18" ht="56.1" customHeight="1">
      <c r="A743" s="39"/>
      <c r="B743" s="36"/>
      <c r="C743" s="39"/>
      <c r="D743" s="39"/>
      <c r="E743" s="39"/>
      <c r="F743" s="82"/>
      <c r="G743" s="36"/>
      <c r="H743" s="39"/>
      <c r="I743" s="39"/>
      <c r="J743" s="39"/>
      <c r="K743" s="39"/>
      <c r="L743" s="39"/>
      <c r="M743" s="39"/>
      <c r="N743" s="39"/>
      <c r="O743" s="39"/>
      <c r="P743" s="39"/>
      <c r="Q743" s="83"/>
      <c r="R743" s="50"/>
    </row>
    <row r="744" spans="1:18" ht="56.1" customHeight="1">
      <c r="A744" s="39"/>
      <c r="B744" s="36"/>
      <c r="C744" s="39"/>
      <c r="D744" s="39"/>
      <c r="E744" s="39"/>
      <c r="F744" s="82"/>
      <c r="G744" s="36"/>
      <c r="H744" s="39"/>
      <c r="I744" s="39"/>
      <c r="J744" s="39"/>
      <c r="K744" s="39"/>
      <c r="L744" s="39"/>
      <c r="M744" s="39"/>
      <c r="N744" s="39"/>
      <c r="O744" s="39"/>
      <c r="P744" s="39"/>
      <c r="Q744" s="83"/>
      <c r="R744" s="50"/>
    </row>
    <row r="745" spans="1:18" ht="56.1" customHeight="1">
      <c r="A745" s="39"/>
      <c r="B745" s="36"/>
      <c r="C745" s="39"/>
      <c r="D745" s="39"/>
      <c r="E745" s="39"/>
      <c r="F745" s="82"/>
      <c r="G745" s="36"/>
      <c r="H745" s="39"/>
      <c r="I745" s="39"/>
      <c r="J745" s="39"/>
      <c r="K745" s="39"/>
      <c r="L745" s="39"/>
      <c r="M745" s="39"/>
      <c r="N745" s="39"/>
      <c r="O745" s="39"/>
      <c r="P745" s="39"/>
      <c r="Q745" s="83"/>
      <c r="R745" s="50"/>
    </row>
    <row r="746" spans="1:18" ht="56.1" customHeight="1">
      <c r="A746" s="39"/>
      <c r="B746" s="36"/>
      <c r="C746" s="39"/>
      <c r="D746" s="39"/>
      <c r="E746" s="39"/>
      <c r="F746" s="82"/>
      <c r="G746" s="36"/>
      <c r="H746" s="39"/>
      <c r="I746" s="39"/>
      <c r="J746" s="39"/>
      <c r="K746" s="39"/>
      <c r="L746" s="39"/>
      <c r="M746" s="39"/>
      <c r="N746" s="39"/>
      <c r="O746" s="39"/>
      <c r="P746" s="39"/>
      <c r="Q746" s="83"/>
      <c r="R746" s="50"/>
    </row>
    <row r="747" spans="1:18" ht="56.1" customHeight="1">
      <c r="A747" s="39"/>
      <c r="B747" s="36"/>
      <c r="C747" s="39"/>
      <c r="D747" s="39"/>
      <c r="E747" s="39"/>
      <c r="F747" s="82"/>
      <c r="G747" s="36"/>
      <c r="H747" s="39"/>
      <c r="I747" s="39"/>
      <c r="J747" s="39"/>
      <c r="K747" s="39"/>
      <c r="L747" s="39"/>
      <c r="M747" s="39"/>
      <c r="N747" s="39"/>
      <c r="O747" s="39"/>
      <c r="P747" s="39"/>
      <c r="Q747" s="83"/>
      <c r="R747" s="50"/>
    </row>
    <row r="748" spans="1:18" ht="56.1" customHeight="1">
      <c r="A748" s="39"/>
      <c r="B748" s="36"/>
      <c r="C748" s="39"/>
      <c r="D748" s="39"/>
      <c r="E748" s="39"/>
      <c r="F748" s="82"/>
      <c r="G748" s="36"/>
      <c r="H748" s="39"/>
      <c r="I748" s="39"/>
      <c r="J748" s="39"/>
      <c r="K748" s="39"/>
      <c r="L748" s="39"/>
      <c r="M748" s="39"/>
      <c r="N748" s="39"/>
      <c r="O748" s="39"/>
      <c r="P748" s="39"/>
      <c r="Q748" s="83"/>
      <c r="R748" s="50"/>
    </row>
    <row r="749" spans="1:18" ht="56.1" customHeight="1">
      <c r="A749" s="39"/>
      <c r="B749" s="36"/>
      <c r="C749" s="39"/>
      <c r="D749" s="39"/>
      <c r="E749" s="39"/>
      <c r="F749" s="82"/>
      <c r="G749" s="36"/>
      <c r="H749" s="39"/>
      <c r="I749" s="39"/>
      <c r="J749" s="39"/>
      <c r="K749" s="39"/>
      <c r="L749" s="39"/>
      <c r="M749" s="39"/>
      <c r="N749" s="39"/>
      <c r="O749" s="39"/>
      <c r="P749" s="39"/>
      <c r="Q749" s="83"/>
      <c r="R749" s="50"/>
    </row>
    <row r="750" spans="1:18" ht="56.1" customHeight="1">
      <c r="A750" s="39"/>
      <c r="B750" s="36"/>
      <c r="C750" s="39"/>
      <c r="D750" s="39"/>
      <c r="E750" s="39"/>
      <c r="F750" s="82"/>
      <c r="G750" s="36"/>
      <c r="H750" s="39"/>
      <c r="I750" s="39"/>
      <c r="J750" s="39"/>
      <c r="K750" s="39"/>
      <c r="L750" s="39"/>
      <c r="M750" s="39"/>
      <c r="N750" s="39"/>
      <c r="O750" s="39"/>
      <c r="P750" s="39"/>
      <c r="Q750" s="83"/>
      <c r="R750" s="50"/>
    </row>
    <row r="751" spans="1:18" ht="56.1" customHeight="1">
      <c r="A751" s="39"/>
      <c r="B751" s="36"/>
      <c r="C751" s="39"/>
      <c r="D751" s="39"/>
      <c r="E751" s="39"/>
      <c r="F751" s="82"/>
      <c r="G751" s="36"/>
      <c r="H751" s="39"/>
      <c r="I751" s="39"/>
      <c r="J751" s="39"/>
      <c r="K751" s="39"/>
      <c r="L751" s="39"/>
      <c r="M751" s="39"/>
      <c r="N751" s="39"/>
      <c r="O751" s="39"/>
      <c r="P751" s="39"/>
      <c r="Q751" s="83"/>
      <c r="R751" s="50"/>
    </row>
    <row r="752" spans="1:18" ht="56.1" customHeight="1">
      <c r="A752" s="39"/>
      <c r="B752" s="36"/>
      <c r="C752" s="39"/>
      <c r="D752" s="39"/>
      <c r="E752" s="39"/>
      <c r="F752" s="82"/>
      <c r="G752" s="36"/>
      <c r="H752" s="39"/>
      <c r="I752" s="39"/>
      <c r="J752" s="39"/>
      <c r="K752" s="39"/>
      <c r="L752" s="39"/>
      <c r="M752" s="39"/>
      <c r="N752" s="39"/>
      <c r="O752" s="39"/>
      <c r="P752" s="39"/>
      <c r="Q752" s="83"/>
      <c r="R752" s="50"/>
    </row>
    <row r="753" spans="1:18" ht="56.1" customHeight="1">
      <c r="A753" s="39"/>
      <c r="B753" s="36"/>
      <c r="C753" s="39"/>
      <c r="D753" s="39"/>
      <c r="E753" s="39"/>
      <c r="F753" s="82"/>
      <c r="G753" s="36"/>
      <c r="H753" s="39"/>
      <c r="I753" s="39"/>
      <c r="J753" s="39"/>
      <c r="K753" s="39"/>
      <c r="L753" s="39"/>
      <c r="M753" s="39"/>
      <c r="N753" s="39"/>
      <c r="O753" s="39"/>
      <c r="P753" s="39"/>
      <c r="Q753" s="83"/>
      <c r="R753" s="50"/>
    </row>
    <row r="754" spans="1:18" ht="56.1" customHeight="1">
      <c r="A754" s="39"/>
      <c r="B754" s="36"/>
      <c r="C754" s="39"/>
      <c r="D754" s="39"/>
      <c r="E754" s="39"/>
      <c r="F754" s="82"/>
      <c r="G754" s="36"/>
      <c r="H754" s="39"/>
      <c r="I754" s="39"/>
      <c r="J754" s="39"/>
      <c r="K754" s="39"/>
      <c r="L754" s="39"/>
      <c r="M754" s="39"/>
      <c r="N754" s="39"/>
      <c r="O754" s="39"/>
      <c r="P754" s="39"/>
      <c r="Q754" s="83"/>
      <c r="R754" s="50"/>
    </row>
    <row r="755" spans="1:18" ht="56.1" customHeight="1">
      <c r="A755" s="39"/>
      <c r="B755" s="36"/>
      <c r="C755" s="39"/>
      <c r="D755" s="39"/>
      <c r="E755" s="39"/>
      <c r="F755" s="82"/>
      <c r="G755" s="36"/>
      <c r="H755" s="39"/>
      <c r="I755" s="39"/>
      <c r="J755" s="39"/>
      <c r="K755" s="39"/>
      <c r="L755" s="39"/>
      <c r="M755" s="39"/>
      <c r="N755" s="39"/>
      <c r="O755" s="39"/>
      <c r="P755" s="39"/>
      <c r="Q755" s="83"/>
      <c r="R755" s="50"/>
    </row>
    <row r="756" spans="1:18" ht="56.1" customHeight="1">
      <c r="A756" s="39"/>
      <c r="B756" s="36"/>
      <c r="C756" s="39"/>
      <c r="D756" s="39"/>
      <c r="E756" s="39"/>
      <c r="F756" s="82"/>
      <c r="G756" s="36"/>
      <c r="H756" s="39"/>
      <c r="I756" s="39"/>
      <c r="J756" s="39"/>
      <c r="K756" s="39"/>
      <c r="L756" s="39"/>
      <c r="M756" s="39"/>
      <c r="N756" s="39"/>
      <c r="O756" s="39"/>
      <c r="P756" s="39"/>
      <c r="Q756" s="83"/>
      <c r="R756" s="50"/>
    </row>
    <row r="757" spans="1:18" ht="56.1" customHeight="1">
      <c r="A757" s="39"/>
      <c r="B757" s="36"/>
      <c r="C757" s="39"/>
      <c r="D757" s="39"/>
      <c r="E757" s="39"/>
      <c r="F757" s="82"/>
      <c r="G757" s="36"/>
      <c r="H757" s="39"/>
      <c r="I757" s="39"/>
      <c r="J757" s="39"/>
      <c r="K757" s="39"/>
      <c r="L757" s="39"/>
      <c r="M757" s="39"/>
      <c r="N757" s="39"/>
      <c r="O757" s="39"/>
      <c r="P757" s="39"/>
      <c r="Q757" s="83"/>
      <c r="R757" s="50"/>
    </row>
    <row r="758" spans="1:18" ht="56.1" customHeight="1">
      <c r="A758" s="39"/>
      <c r="B758" s="36"/>
      <c r="C758" s="39"/>
      <c r="D758" s="39"/>
      <c r="E758" s="39"/>
      <c r="F758" s="82"/>
      <c r="G758" s="36"/>
      <c r="H758" s="39"/>
      <c r="I758" s="39"/>
      <c r="J758" s="39"/>
      <c r="K758" s="39"/>
      <c r="L758" s="39"/>
      <c r="M758" s="39"/>
      <c r="N758" s="39"/>
      <c r="O758" s="39"/>
      <c r="P758" s="39"/>
      <c r="Q758" s="83"/>
      <c r="R758" s="50"/>
    </row>
    <row r="759" spans="1:18" ht="56.1" customHeight="1">
      <c r="A759" s="39"/>
      <c r="B759" s="36"/>
      <c r="C759" s="39"/>
      <c r="D759" s="39"/>
      <c r="E759" s="39"/>
      <c r="F759" s="82"/>
      <c r="G759" s="36"/>
      <c r="H759" s="39"/>
      <c r="I759" s="39"/>
      <c r="J759" s="39"/>
      <c r="K759" s="39"/>
      <c r="L759" s="39"/>
      <c r="M759" s="39"/>
      <c r="N759" s="39"/>
      <c r="O759" s="39"/>
      <c r="P759" s="39"/>
      <c r="Q759" s="83"/>
      <c r="R759" s="50"/>
    </row>
    <row r="760" spans="1:18" ht="56.1" customHeight="1">
      <c r="A760" s="39"/>
      <c r="B760" s="36"/>
      <c r="C760" s="39"/>
      <c r="D760" s="39"/>
      <c r="E760" s="39"/>
      <c r="F760" s="82"/>
      <c r="G760" s="36"/>
      <c r="H760" s="39"/>
      <c r="I760" s="39"/>
      <c r="J760" s="39"/>
      <c r="K760" s="39"/>
      <c r="L760" s="39"/>
      <c r="M760" s="39"/>
      <c r="N760" s="39"/>
      <c r="O760" s="39"/>
      <c r="P760" s="39"/>
      <c r="Q760" s="83"/>
      <c r="R760" s="50"/>
    </row>
    <row r="761" spans="1:18" ht="56.1" customHeight="1">
      <c r="A761" s="39"/>
      <c r="B761" s="36"/>
      <c r="C761" s="39"/>
      <c r="D761" s="39"/>
      <c r="E761" s="39"/>
      <c r="F761" s="82"/>
      <c r="G761" s="36"/>
      <c r="H761" s="39"/>
      <c r="I761" s="39"/>
      <c r="J761" s="39"/>
      <c r="K761" s="39"/>
      <c r="L761" s="39"/>
      <c r="M761" s="39"/>
      <c r="N761" s="39"/>
      <c r="O761" s="39"/>
      <c r="P761" s="39"/>
      <c r="Q761" s="83"/>
      <c r="R761" s="50"/>
    </row>
    <row r="762" spans="1:18" ht="56.1" customHeight="1">
      <c r="A762" s="39"/>
      <c r="B762" s="36"/>
      <c r="C762" s="39"/>
      <c r="D762" s="39"/>
      <c r="E762" s="39"/>
      <c r="F762" s="82"/>
      <c r="G762" s="36"/>
      <c r="H762" s="39"/>
      <c r="I762" s="39"/>
      <c r="J762" s="39"/>
      <c r="K762" s="39"/>
      <c r="L762" s="39"/>
      <c r="M762" s="39"/>
      <c r="N762" s="39"/>
      <c r="O762" s="39"/>
      <c r="P762" s="39"/>
      <c r="Q762" s="83"/>
      <c r="R762" s="50"/>
    </row>
    <row r="763" spans="1:18" ht="56.1" customHeight="1">
      <c r="A763" s="39"/>
      <c r="B763" s="36"/>
      <c r="C763" s="39"/>
      <c r="D763" s="39"/>
      <c r="E763" s="39"/>
      <c r="F763" s="82"/>
      <c r="G763" s="36"/>
      <c r="H763" s="39"/>
      <c r="I763" s="39"/>
      <c r="J763" s="39"/>
      <c r="K763" s="39"/>
      <c r="L763" s="39"/>
      <c r="M763" s="39"/>
      <c r="N763" s="39"/>
      <c r="O763" s="39"/>
      <c r="P763" s="39"/>
      <c r="Q763" s="83"/>
      <c r="R763" s="50"/>
    </row>
    <row r="764" spans="1:18" ht="56.1" customHeight="1">
      <c r="A764" s="39"/>
      <c r="B764" s="36"/>
      <c r="C764" s="39"/>
      <c r="D764" s="39"/>
      <c r="E764" s="39"/>
      <c r="F764" s="82"/>
      <c r="G764" s="36"/>
      <c r="H764" s="39"/>
      <c r="I764" s="39"/>
      <c r="J764" s="39"/>
      <c r="K764" s="39"/>
      <c r="L764" s="39"/>
      <c r="M764" s="39"/>
      <c r="N764" s="39"/>
      <c r="O764" s="39"/>
      <c r="P764" s="39"/>
      <c r="Q764" s="83"/>
      <c r="R764" s="50"/>
    </row>
    <row r="765" spans="1:18" ht="56.1" customHeight="1">
      <c r="A765" s="39"/>
      <c r="B765" s="36"/>
      <c r="C765" s="39"/>
      <c r="D765" s="39"/>
      <c r="E765" s="39"/>
      <c r="F765" s="82"/>
      <c r="G765" s="36"/>
      <c r="H765" s="39"/>
      <c r="I765" s="39"/>
      <c r="J765" s="39"/>
      <c r="K765" s="39"/>
      <c r="L765" s="39"/>
      <c r="M765" s="39"/>
      <c r="N765" s="39"/>
      <c r="O765" s="39"/>
      <c r="P765" s="39"/>
      <c r="Q765" s="83"/>
      <c r="R765" s="50"/>
    </row>
    <row r="766" spans="1:18" ht="56.1" customHeight="1">
      <c r="A766" s="39"/>
      <c r="B766" s="36"/>
      <c r="C766" s="39"/>
      <c r="D766" s="39"/>
      <c r="E766" s="39"/>
      <c r="F766" s="82"/>
      <c r="G766" s="36"/>
      <c r="H766" s="39"/>
      <c r="I766" s="39"/>
      <c r="J766" s="39"/>
      <c r="K766" s="39"/>
      <c r="L766" s="39"/>
      <c r="M766" s="39"/>
      <c r="N766" s="39"/>
      <c r="O766" s="39"/>
      <c r="P766" s="39"/>
      <c r="Q766" s="83"/>
      <c r="R766" s="50"/>
    </row>
    <row r="767" spans="1:18" ht="56.1" customHeight="1">
      <c r="A767" s="39"/>
      <c r="B767" s="36"/>
      <c r="C767" s="39"/>
      <c r="D767" s="39"/>
      <c r="E767" s="39"/>
      <c r="F767" s="82"/>
      <c r="G767" s="36"/>
      <c r="H767" s="39"/>
      <c r="I767" s="39"/>
      <c r="J767" s="39"/>
      <c r="K767" s="39"/>
      <c r="L767" s="39"/>
      <c r="M767" s="39"/>
      <c r="N767" s="39"/>
      <c r="O767" s="39"/>
      <c r="P767" s="39"/>
      <c r="Q767" s="83"/>
      <c r="R767" s="50"/>
    </row>
    <row r="768" spans="1:18" ht="56.1" customHeight="1">
      <c r="A768" s="39"/>
      <c r="B768" s="36"/>
      <c r="C768" s="39"/>
      <c r="D768" s="39"/>
      <c r="E768" s="39"/>
      <c r="F768" s="82"/>
      <c r="G768" s="36"/>
      <c r="H768" s="39"/>
      <c r="I768" s="39"/>
      <c r="J768" s="39"/>
      <c r="K768" s="39"/>
      <c r="L768" s="39"/>
      <c r="M768" s="39"/>
      <c r="N768" s="39"/>
      <c r="O768" s="39"/>
      <c r="P768" s="39"/>
      <c r="Q768" s="83"/>
      <c r="R768" s="50"/>
    </row>
    <row r="769" spans="1:18" ht="56.1" customHeight="1">
      <c r="A769" s="39"/>
      <c r="B769" s="36"/>
      <c r="C769" s="39"/>
      <c r="D769" s="39"/>
      <c r="E769" s="39"/>
      <c r="F769" s="82"/>
      <c r="G769" s="36"/>
      <c r="H769" s="39"/>
      <c r="I769" s="39"/>
      <c r="J769" s="39"/>
      <c r="K769" s="39"/>
      <c r="L769" s="39"/>
      <c r="M769" s="39"/>
      <c r="N769" s="39"/>
      <c r="O769" s="39"/>
      <c r="P769" s="39"/>
      <c r="Q769" s="83"/>
      <c r="R769" s="50"/>
    </row>
    <row r="770" spans="1:18" ht="56.1" customHeight="1">
      <c r="A770" s="39"/>
      <c r="B770" s="36"/>
      <c r="C770" s="39"/>
      <c r="D770" s="39"/>
      <c r="E770" s="39"/>
      <c r="F770" s="82"/>
      <c r="G770" s="36"/>
      <c r="H770" s="39"/>
      <c r="I770" s="39"/>
      <c r="J770" s="39"/>
      <c r="K770" s="39"/>
      <c r="L770" s="39"/>
      <c r="M770" s="39"/>
      <c r="N770" s="39"/>
      <c r="O770" s="39"/>
      <c r="P770" s="39"/>
      <c r="Q770" s="83"/>
      <c r="R770" s="50"/>
    </row>
    <row r="771" spans="1:18" ht="56.1" customHeight="1">
      <c r="A771" s="39"/>
      <c r="B771" s="36"/>
      <c r="C771" s="39"/>
      <c r="D771" s="39"/>
      <c r="E771" s="39"/>
      <c r="F771" s="82"/>
      <c r="G771" s="36"/>
      <c r="H771" s="39"/>
      <c r="I771" s="39"/>
      <c r="J771" s="39"/>
      <c r="K771" s="39"/>
      <c r="L771" s="39"/>
      <c r="M771" s="39"/>
      <c r="N771" s="39"/>
      <c r="O771" s="39"/>
      <c r="P771" s="39"/>
      <c r="Q771" s="83"/>
      <c r="R771" s="50"/>
    </row>
    <row r="772" spans="1:18" ht="56.1" customHeight="1">
      <c r="A772" s="39"/>
      <c r="B772" s="36"/>
      <c r="C772" s="39"/>
      <c r="D772" s="39"/>
      <c r="E772" s="39"/>
      <c r="F772" s="82"/>
      <c r="G772" s="36"/>
      <c r="H772" s="39"/>
      <c r="I772" s="39"/>
      <c r="J772" s="39"/>
      <c r="K772" s="39"/>
      <c r="L772" s="39"/>
      <c r="M772" s="39"/>
      <c r="N772" s="39"/>
      <c r="O772" s="39"/>
      <c r="P772" s="39"/>
      <c r="Q772" s="83"/>
      <c r="R772" s="50"/>
    </row>
    <row r="773" spans="1:18" ht="56.1" customHeight="1">
      <c r="A773" s="39"/>
      <c r="B773" s="36"/>
      <c r="C773" s="39"/>
      <c r="D773" s="39"/>
      <c r="E773" s="39"/>
      <c r="F773" s="82"/>
      <c r="G773" s="36"/>
      <c r="H773" s="39"/>
      <c r="I773" s="39"/>
      <c r="J773" s="39"/>
      <c r="K773" s="39"/>
      <c r="L773" s="39"/>
      <c r="M773" s="39"/>
      <c r="N773" s="39"/>
      <c r="O773" s="39"/>
      <c r="P773" s="39"/>
      <c r="Q773" s="83"/>
      <c r="R773" s="50"/>
    </row>
    <row r="774" spans="1:18" ht="56.1" customHeight="1">
      <c r="A774" s="39"/>
      <c r="B774" s="36"/>
      <c r="C774" s="39"/>
      <c r="D774" s="39"/>
      <c r="E774" s="39"/>
      <c r="F774" s="82"/>
      <c r="G774" s="36"/>
      <c r="H774" s="39"/>
      <c r="I774" s="39"/>
      <c r="J774" s="39"/>
      <c r="K774" s="39"/>
      <c r="L774" s="39"/>
      <c r="M774" s="39"/>
      <c r="N774" s="39"/>
      <c r="O774" s="39"/>
      <c r="P774" s="39"/>
      <c r="Q774" s="83"/>
      <c r="R774" s="50"/>
    </row>
    <row r="775" spans="1:18" ht="56.1" customHeight="1">
      <c r="A775" s="39"/>
      <c r="B775" s="36"/>
      <c r="C775" s="39"/>
      <c r="D775" s="39"/>
      <c r="E775" s="39"/>
      <c r="F775" s="82"/>
      <c r="G775" s="36"/>
      <c r="H775" s="39"/>
      <c r="I775" s="39"/>
      <c r="J775" s="39"/>
      <c r="K775" s="39"/>
      <c r="L775" s="39"/>
      <c r="M775" s="39"/>
      <c r="N775" s="39"/>
      <c r="O775" s="39"/>
      <c r="P775" s="39"/>
      <c r="Q775" s="83"/>
      <c r="R775" s="50"/>
    </row>
    <row r="776" spans="1:18" ht="56.1" customHeight="1">
      <c r="A776" s="39"/>
      <c r="B776" s="36"/>
      <c r="C776" s="39"/>
      <c r="D776" s="39"/>
      <c r="E776" s="39"/>
      <c r="F776" s="82"/>
      <c r="G776" s="36"/>
      <c r="H776" s="39"/>
      <c r="I776" s="39"/>
      <c r="J776" s="39"/>
      <c r="K776" s="39"/>
      <c r="L776" s="39"/>
      <c r="M776" s="39"/>
      <c r="N776" s="39"/>
      <c r="O776" s="39"/>
      <c r="P776" s="39"/>
      <c r="Q776" s="83"/>
      <c r="R776" s="50"/>
    </row>
    <row r="777" spans="1:18" ht="56.1" customHeight="1">
      <c r="A777" s="39"/>
      <c r="B777" s="36"/>
      <c r="C777" s="39"/>
      <c r="D777" s="39"/>
      <c r="E777" s="39"/>
      <c r="F777" s="82"/>
      <c r="G777" s="36"/>
      <c r="H777" s="39"/>
      <c r="I777" s="39"/>
      <c r="J777" s="39"/>
      <c r="K777" s="39"/>
      <c r="L777" s="39"/>
      <c r="M777" s="39"/>
      <c r="N777" s="39"/>
      <c r="O777" s="39"/>
      <c r="P777" s="39"/>
      <c r="Q777" s="83"/>
      <c r="R777" s="50"/>
    </row>
    <row r="778" spans="1:18" ht="56.1" customHeight="1">
      <c r="A778" s="39"/>
      <c r="B778" s="36"/>
      <c r="C778" s="39"/>
      <c r="D778" s="39"/>
      <c r="E778" s="39"/>
      <c r="F778" s="82"/>
      <c r="G778" s="36"/>
      <c r="H778" s="39"/>
      <c r="I778" s="39"/>
      <c r="J778" s="39"/>
      <c r="K778" s="39"/>
      <c r="L778" s="39"/>
      <c r="M778" s="39"/>
      <c r="N778" s="39"/>
      <c r="O778" s="39"/>
      <c r="P778" s="39"/>
      <c r="Q778" s="83"/>
      <c r="R778" s="50"/>
    </row>
    <row r="779" spans="1:18" ht="56.1" customHeight="1">
      <c r="A779" s="39"/>
      <c r="B779" s="36"/>
      <c r="C779" s="39"/>
      <c r="D779" s="39"/>
      <c r="E779" s="39"/>
      <c r="F779" s="82"/>
      <c r="G779" s="36"/>
      <c r="H779" s="39"/>
      <c r="I779" s="39"/>
      <c r="J779" s="39"/>
      <c r="K779" s="39"/>
      <c r="L779" s="39"/>
      <c r="M779" s="39"/>
      <c r="N779" s="39"/>
      <c r="O779" s="39"/>
      <c r="P779" s="39"/>
      <c r="Q779" s="83"/>
      <c r="R779" s="50"/>
    </row>
    <row r="780" spans="1:18" ht="56.1" customHeight="1">
      <c r="A780" s="39"/>
      <c r="B780" s="36"/>
      <c r="C780" s="39"/>
      <c r="D780" s="39"/>
      <c r="E780" s="39"/>
      <c r="F780" s="82"/>
      <c r="G780" s="36"/>
      <c r="H780" s="39"/>
      <c r="I780" s="39"/>
      <c r="J780" s="39"/>
      <c r="K780" s="39"/>
      <c r="L780" s="39"/>
      <c r="M780" s="39"/>
      <c r="N780" s="39"/>
      <c r="O780" s="39"/>
      <c r="P780" s="39"/>
      <c r="Q780" s="83"/>
      <c r="R780" s="50"/>
    </row>
    <row r="781" spans="1:18" ht="56.1" customHeight="1">
      <c r="A781" s="39"/>
      <c r="B781" s="36"/>
      <c r="C781" s="39"/>
      <c r="D781" s="39"/>
      <c r="E781" s="39"/>
      <c r="F781" s="82"/>
      <c r="G781" s="36"/>
      <c r="H781" s="39"/>
      <c r="I781" s="39"/>
      <c r="J781" s="39"/>
      <c r="K781" s="39"/>
      <c r="L781" s="39"/>
      <c r="M781" s="39"/>
      <c r="N781" s="39"/>
      <c r="O781" s="39"/>
      <c r="P781" s="39"/>
      <c r="Q781" s="83"/>
      <c r="R781" s="50"/>
    </row>
    <row r="782" spans="1:18" ht="56.1" customHeight="1">
      <c r="A782" s="39"/>
      <c r="B782" s="36"/>
      <c r="C782" s="39"/>
      <c r="D782" s="39"/>
      <c r="E782" s="39"/>
      <c r="F782" s="82"/>
      <c r="G782" s="36"/>
      <c r="H782" s="39"/>
      <c r="I782" s="39"/>
      <c r="J782" s="39"/>
      <c r="K782" s="39"/>
      <c r="L782" s="39"/>
      <c r="M782" s="39"/>
      <c r="N782" s="39"/>
      <c r="O782" s="39"/>
      <c r="P782" s="39"/>
      <c r="Q782" s="83"/>
      <c r="R782" s="50"/>
    </row>
    <row r="783" spans="1:18" ht="56.1" customHeight="1">
      <c r="A783" s="39"/>
      <c r="B783" s="36"/>
      <c r="C783" s="39"/>
      <c r="D783" s="39"/>
      <c r="E783" s="39"/>
      <c r="F783" s="82"/>
      <c r="G783" s="36"/>
      <c r="H783" s="39"/>
      <c r="I783" s="39"/>
      <c r="J783" s="39"/>
      <c r="K783" s="39"/>
      <c r="L783" s="39"/>
      <c r="M783" s="39"/>
      <c r="N783" s="39"/>
      <c r="O783" s="39"/>
      <c r="P783" s="39"/>
      <c r="Q783" s="83"/>
      <c r="R783" s="50"/>
    </row>
    <row r="784" spans="1:18" ht="56.1" customHeight="1">
      <c r="A784" s="39"/>
      <c r="B784" s="36"/>
      <c r="C784" s="39"/>
      <c r="D784" s="39"/>
      <c r="E784" s="39"/>
      <c r="F784" s="82"/>
      <c r="G784" s="36"/>
      <c r="H784" s="39"/>
      <c r="I784" s="39"/>
      <c r="J784" s="39"/>
      <c r="K784" s="39"/>
      <c r="L784" s="39"/>
      <c r="M784" s="39"/>
      <c r="N784" s="39"/>
      <c r="O784" s="39"/>
      <c r="P784" s="39"/>
      <c r="Q784" s="83"/>
      <c r="R784" s="50"/>
    </row>
    <row r="785" spans="1:18" ht="56.1" customHeight="1">
      <c r="A785" s="39"/>
      <c r="B785" s="36"/>
      <c r="C785" s="39"/>
      <c r="D785" s="39"/>
      <c r="E785" s="39"/>
      <c r="F785" s="82"/>
      <c r="G785" s="36"/>
      <c r="H785" s="39"/>
      <c r="I785" s="39"/>
      <c r="J785" s="39"/>
      <c r="K785" s="39"/>
      <c r="L785" s="39"/>
      <c r="M785" s="39"/>
      <c r="N785" s="39"/>
      <c r="O785" s="39"/>
      <c r="P785" s="39"/>
      <c r="Q785" s="83"/>
      <c r="R785" s="50"/>
    </row>
    <row r="786" spans="1:18" ht="56.1" customHeight="1">
      <c r="A786" s="39"/>
      <c r="B786" s="36"/>
      <c r="C786" s="39"/>
      <c r="D786" s="39"/>
      <c r="E786" s="39"/>
      <c r="F786" s="82"/>
      <c r="G786" s="36"/>
      <c r="H786" s="39"/>
      <c r="I786" s="39"/>
      <c r="J786" s="39"/>
      <c r="K786" s="39"/>
      <c r="L786" s="39"/>
      <c r="M786" s="39"/>
      <c r="N786" s="39"/>
      <c r="O786" s="39"/>
      <c r="P786" s="39"/>
      <c r="Q786" s="83"/>
      <c r="R786" s="50"/>
    </row>
    <row r="787" spans="1:18" ht="56.1" customHeight="1">
      <c r="A787" s="39"/>
      <c r="B787" s="36"/>
      <c r="C787" s="39"/>
      <c r="D787" s="39"/>
      <c r="E787" s="39"/>
      <c r="F787" s="82"/>
      <c r="G787" s="36"/>
      <c r="H787" s="39"/>
      <c r="I787" s="39"/>
      <c r="J787" s="39"/>
      <c r="K787" s="39"/>
      <c r="L787" s="39"/>
      <c r="M787" s="39"/>
      <c r="N787" s="39"/>
      <c r="O787" s="39"/>
      <c r="P787" s="39"/>
      <c r="Q787" s="83"/>
      <c r="R787" s="50"/>
    </row>
    <row r="788" spans="1:18" ht="56.1" customHeight="1">
      <c r="A788" s="39"/>
      <c r="B788" s="36"/>
      <c r="C788" s="39"/>
      <c r="D788" s="39"/>
      <c r="E788" s="39"/>
      <c r="F788" s="82"/>
      <c r="G788" s="36"/>
      <c r="H788" s="39"/>
      <c r="I788" s="39"/>
      <c r="J788" s="39"/>
      <c r="K788" s="39"/>
      <c r="L788" s="39"/>
      <c r="M788" s="39"/>
      <c r="N788" s="39"/>
      <c r="O788" s="39"/>
      <c r="P788" s="39"/>
      <c r="Q788" s="83"/>
      <c r="R788" s="50"/>
    </row>
    <row r="789" spans="1:18" ht="56.1" customHeight="1">
      <c r="A789" s="39"/>
      <c r="B789" s="36"/>
      <c r="C789" s="39"/>
      <c r="D789" s="39"/>
      <c r="E789" s="39"/>
      <c r="F789" s="82"/>
      <c r="G789" s="36"/>
      <c r="H789" s="39"/>
      <c r="I789" s="39"/>
      <c r="J789" s="39"/>
      <c r="K789" s="39"/>
      <c r="L789" s="39"/>
      <c r="M789" s="39"/>
      <c r="N789" s="39"/>
      <c r="O789" s="39"/>
      <c r="P789" s="39"/>
      <c r="Q789" s="83"/>
      <c r="R789" s="50"/>
    </row>
    <row r="790" spans="1:18" ht="56.1" customHeight="1">
      <c r="A790" s="39"/>
      <c r="B790" s="36"/>
      <c r="C790" s="39"/>
      <c r="D790" s="39"/>
      <c r="E790" s="39"/>
      <c r="F790" s="82"/>
      <c r="G790" s="36"/>
      <c r="H790" s="39"/>
      <c r="I790" s="39"/>
      <c r="J790" s="39"/>
      <c r="K790" s="39"/>
      <c r="L790" s="39"/>
      <c r="M790" s="39"/>
      <c r="N790" s="39"/>
      <c r="O790" s="39"/>
      <c r="P790" s="39"/>
      <c r="Q790" s="83"/>
      <c r="R790" s="50"/>
    </row>
    <row r="791" spans="1:18" ht="56.1" customHeight="1">
      <c r="A791" s="39"/>
      <c r="B791" s="36"/>
      <c r="C791" s="39"/>
      <c r="D791" s="39"/>
      <c r="E791" s="39"/>
      <c r="F791" s="82"/>
      <c r="G791" s="36"/>
      <c r="H791" s="39"/>
      <c r="I791" s="39"/>
      <c r="J791" s="39"/>
      <c r="K791" s="39"/>
      <c r="L791" s="39"/>
      <c r="M791" s="39"/>
      <c r="N791" s="39"/>
      <c r="O791" s="39"/>
      <c r="P791" s="39"/>
      <c r="Q791" s="83"/>
      <c r="R791" s="50"/>
    </row>
    <row r="792" spans="1:18" ht="56.1" customHeight="1">
      <c r="A792" s="39"/>
      <c r="B792" s="36"/>
      <c r="C792" s="39"/>
      <c r="D792" s="39"/>
      <c r="E792" s="39"/>
      <c r="F792" s="82"/>
      <c r="G792" s="36"/>
      <c r="H792" s="39"/>
      <c r="I792" s="39"/>
      <c r="J792" s="39"/>
      <c r="K792" s="39"/>
      <c r="L792" s="39"/>
      <c r="M792" s="39"/>
      <c r="N792" s="39"/>
      <c r="O792" s="39"/>
      <c r="P792" s="39"/>
      <c r="Q792" s="83"/>
      <c r="R792" s="50"/>
    </row>
    <row r="793" spans="1:18" ht="56.1" customHeight="1">
      <c r="A793" s="39"/>
      <c r="B793" s="36"/>
      <c r="C793" s="39"/>
      <c r="D793" s="39"/>
      <c r="E793" s="39"/>
      <c r="F793" s="82"/>
      <c r="G793" s="36"/>
      <c r="H793" s="39"/>
      <c r="I793" s="39"/>
      <c r="J793" s="39"/>
      <c r="K793" s="39"/>
      <c r="L793" s="39"/>
      <c r="M793" s="39"/>
      <c r="N793" s="39"/>
      <c r="O793" s="39"/>
      <c r="P793" s="39"/>
      <c r="Q793" s="83"/>
      <c r="R793" s="50"/>
    </row>
    <row r="794" spans="1:18" ht="56.1" customHeight="1">
      <c r="A794" s="39"/>
      <c r="B794" s="36"/>
      <c r="C794" s="39"/>
      <c r="D794" s="39"/>
      <c r="E794" s="39"/>
      <c r="F794" s="82"/>
      <c r="G794" s="36"/>
      <c r="H794" s="39"/>
      <c r="I794" s="39"/>
      <c r="J794" s="39"/>
      <c r="K794" s="39"/>
      <c r="L794" s="39"/>
      <c r="M794" s="39"/>
      <c r="N794" s="39"/>
      <c r="O794" s="39"/>
      <c r="P794" s="39"/>
      <c r="Q794" s="83"/>
      <c r="R794" s="50"/>
    </row>
    <row r="795" spans="1:18" ht="56.1" customHeight="1">
      <c r="A795" s="39"/>
      <c r="B795" s="36"/>
      <c r="C795" s="39"/>
      <c r="D795" s="39"/>
      <c r="E795" s="39"/>
      <c r="F795" s="82"/>
      <c r="G795" s="36"/>
      <c r="H795" s="39"/>
      <c r="I795" s="39"/>
      <c r="J795" s="39"/>
      <c r="K795" s="39"/>
      <c r="L795" s="39"/>
      <c r="M795" s="39"/>
      <c r="N795" s="39"/>
      <c r="O795" s="39"/>
      <c r="P795" s="39"/>
      <c r="Q795" s="83"/>
      <c r="R795" s="50"/>
    </row>
    <row r="796" spans="1:18" ht="56.1" customHeight="1">
      <c r="A796" s="39"/>
      <c r="B796" s="36"/>
      <c r="C796" s="39"/>
      <c r="D796" s="39"/>
      <c r="E796" s="39"/>
      <c r="F796" s="82"/>
      <c r="G796" s="36"/>
      <c r="H796" s="39"/>
      <c r="I796" s="39"/>
      <c r="J796" s="39"/>
      <c r="K796" s="39"/>
      <c r="L796" s="39"/>
      <c r="M796" s="39"/>
      <c r="N796" s="39"/>
      <c r="O796" s="39"/>
      <c r="P796" s="39"/>
      <c r="Q796" s="83"/>
      <c r="R796" s="50"/>
    </row>
    <row r="797" spans="1:18" ht="56.1" customHeight="1">
      <c r="A797" s="39"/>
      <c r="B797" s="36"/>
      <c r="C797" s="39"/>
      <c r="D797" s="39"/>
      <c r="E797" s="39"/>
      <c r="F797" s="82"/>
      <c r="G797" s="36"/>
      <c r="H797" s="39"/>
      <c r="I797" s="39"/>
      <c r="J797" s="39"/>
      <c r="K797" s="39"/>
      <c r="L797" s="39"/>
      <c r="M797" s="39"/>
      <c r="N797" s="39"/>
      <c r="O797" s="39"/>
      <c r="P797" s="39"/>
      <c r="Q797" s="83"/>
      <c r="R797" s="50"/>
    </row>
    <row r="798" spans="1:18" ht="56.1" customHeight="1">
      <c r="A798" s="39"/>
      <c r="B798" s="36"/>
      <c r="C798" s="39"/>
      <c r="D798" s="39"/>
      <c r="E798" s="39"/>
      <c r="F798" s="82"/>
      <c r="G798" s="36"/>
      <c r="H798" s="39"/>
      <c r="I798" s="39"/>
      <c r="J798" s="39"/>
      <c r="K798" s="39"/>
      <c r="L798" s="39"/>
      <c r="M798" s="39"/>
      <c r="N798" s="39"/>
      <c r="O798" s="39"/>
      <c r="P798" s="39"/>
      <c r="Q798" s="83"/>
      <c r="R798" s="50"/>
    </row>
    <row r="799" spans="1:18" ht="56.1" customHeight="1">
      <c r="A799" s="39"/>
      <c r="B799" s="36"/>
      <c r="C799" s="39"/>
      <c r="D799" s="39"/>
      <c r="E799" s="39"/>
      <c r="F799" s="82"/>
      <c r="G799" s="36"/>
      <c r="H799" s="39"/>
      <c r="I799" s="39"/>
      <c r="J799" s="39"/>
      <c r="K799" s="39"/>
      <c r="L799" s="39"/>
      <c r="M799" s="39"/>
      <c r="N799" s="39"/>
      <c r="O799" s="39"/>
      <c r="P799" s="39"/>
      <c r="Q799" s="83"/>
      <c r="R799" s="50"/>
    </row>
    <row r="800" spans="1:18" ht="56.1" customHeight="1">
      <c r="A800" s="39"/>
      <c r="B800" s="36"/>
      <c r="C800" s="39"/>
      <c r="D800" s="39"/>
      <c r="E800" s="39"/>
      <c r="F800" s="82"/>
      <c r="G800" s="36"/>
      <c r="H800" s="39"/>
      <c r="I800" s="39"/>
      <c r="J800" s="39"/>
      <c r="K800" s="39"/>
      <c r="L800" s="39"/>
      <c r="M800" s="39"/>
      <c r="N800" s="39"/>
      <c r="O800" s="39"/>
      <c r="P800" s="39"/>
      <c r="Q800" s="83"/>
      <c r="R800" s="50"/>
    </row>
    <row r="801" spans="1:18" ht="56.1" customHeight="1">
      <c r="A801" s="39"/>
      <c r="B801" s="36"/>
      <c r="C801" s="39"/>
      <c r="D801" s="39"/>
      <c r="E801" s="39"/>
      <c r="F801" s="82"/>
      <c r="G801" s="36"/>
      <c r="H801" s="39"/>
      <c r="I801" s="39"/>
      <c r="J801" s="39"/>
      <c r="K801" s="39"/>
      <c r="L801" s="39"/>
      <c r="M801" s="39"/>
      <c r="N801" s="39"/>
      <c r="O801" s="39"/>
      <c r="P801" s="39"/>
      <c r="Q801" s="83"/>
      <c r="R801" s="50"/>
    </row>
    <row r="802" spans="1:18" ht="56.1" customHeight="1">
      <c r="A802" s="39"/>
      <c r="B802" s="36"/>
      <c r="C802" s="39"/>
      <c r="D802" s="39"/>
      <c r="E802" s="39"/>
      <c r="F802" s="82"/>
      <c r="G802" s="36"/>
      <c r="H802" s="39"/>
      <c r="I802" s="39"/>
      <c r="J802" s="39"/>
      <c r="K802" s="39"/>
      <c r="L802" s="39"/>
      <c r="M802" s="39"/>
      <c r="N802" s="39"/>
      <c r="O802" s="39"/>
      <c r="P802" s="39"/>
      <c r="Q802" s="83"/>
      <c r="R802" s="50"/>
    </row>
    <row r="803" spans="1:18" ht="56.1" customHeight="1">
      <c r="A803" s="39"/>
      <c r="B803" s="36"/>
      <c r="C803" s="39"/>
      <c r="D803" s="39"/>
      <c r="E803" s="39"/>
      <c r="F803" s="82"/>
      <c r="G803" s="36"/>
      <c r="H803" s="39"/>
      <c r="I803" s="39"/>
      <c r="J803" s="39"/>
      <c r="K803" s="39"/>
      <c r="L803" s="39"/>
      <c r="M803" s="39"/>
      <c r="N803" s="39"/>
      <c r="O803" s="39"/>
      <c r="P803" s="39"/>
      <c r="Q803" s="83"/>
      <c r="R803" s="50"/>
    </row>
    <row r="804" spans="1:18" ht="56.1" customHeight="1">
      <c r="A804" s="39"/>
      <c r="B804" s="36"/>
      <c r="C804" s="39"/>
      <c r="D804" s="39"/>
      <c r="E804" s="39"/>
      <c r="F804" s="82"/>
      <c r="G804" s="36"/>
      <c r="H804" s="39"/>
      <c r="I804" s="39"/>
      <c r="J804" s="39"/>
      <c r="K804" s="39"/>
      <c r="L804" s="39"/>
      <c r="M804" s="39"/>
      <c r="N804" s="39"/>
      <c r="O804" s="39"/>
      <c r="P804" s="39"/>
      <c r="Q804" s="83"/>
      <c r="R804" s="50"/>
    </row>
    <row r="805" spans="1:18" ht="56.1" customHeight="1">
      <c r="A805" s="39"/>
      <c r="B805" s="36"/>
      <c r="C805" s="39"/>
      <c r="D805" s="39"/>
      <c r="E805" s="39"/>
      <c r="F805" s="82"/>
      <c r="G805" s="36"/>
      <c r="H805" s="39"/>
      <c r="I805" s="39"/>
      <c r="J805" s="39"/>
      <c r="K805" s="39"/>
      <c r="L805" s="39"/>
      <c r="M805" s="39"/>
      <c r="N805" s="39"/>
      <c r="O805" s="39"/>
      <c r="P805" s="39"/>
      <c r="Q805" s="83"/>
      <c r="R805" s="50"/>
    </row>
    <row r="806" spans="1:18" ht="56.1" customHeight="1">
      <c r="A806" s="39"/>
      <c r="B806" s="36"/>
      <c r="C806" s="39"/>
      <c r="D806" s="39"/>
      <c r="E806" s="39"/>
      <c r="F806" s="82"/>
      <c r="G806" s="36"/>
      <c r="H806" s="39"/>
      <c r="I806" s="39"/>
      <c r="J806" s="39"/>
      <c r="K806" s="39"/>
      <c r="L806" s="39"/>
      <c r="M806" s="39"/>
      <c r="N806" s="39"/>
      <c r="O806" s="39"/>
      <c r="P806" s="39"/>
      <c r="Q806" s="83"/>
      <c r="R806" s="50"/>
    </row>
    <row r="807" spans="1:18" ht="56.1" customHeight="1">
      <c r="A807" s="39"/>
      <c r="B807" s="36"/>
      <c r="C807" s="39"/>
      <c r="D807" s="39"/>
      <c r="E807" s="39"/>
      <c r="F807" s="82"/>
      <c r="G807" s="36"/>
      <c r="H807" s="39"/>
      <c r="I807" s="39"/>
      <c r="J807" s="39"/>
      <c r="K807" s="39"/>
      <c r="L807" s="39"/>
      <c r="M807" s="39"/>
      <c r="N807" s="39"/>
      <c r="O807" s="39"/>
      <c r="P807" s="39"/>
      <c r="Q807" s="83"/>
      <c r="R807" s="50"/>
    </row>
    <row r="808" spans="1:18" ht="56.1" customHeight="1">
      <c r="A808" s="39"/>
      <c r="B808" s="36"/>
      <c r="C808" s="39"/>
      <c r="D808" s="39"/>
      <c r="E808" s="39"/>
      <c r="F808" s="82"/>
      <c r="G808" s="36"/>
      <c r="H808" s="39"/>
      <c r="I808" s="39"/>
      <c r="J808" s="39"/>
      <c r="K808" s="39"/>
      <c r="L808" s="39"/>
      <c r="M808" s="39"/>
      <c r="N808" s="39"/>
      <c r="O808" s="39"/>
      <c r="P808" s="39"/>
      <c r="Q808" s="83"/>
      <c r="R808" s="50"/>
    </row>
    <row r="809" spans="1:18" ht="56.1" customHeight="1">
      <c r="A809" s="39"/>
      <c r="B809" s="36"/>
      <c r="C809" s="39"/>
      <c r="D809" s="39"/>
      <c r="E809" s="39"/>
      <c r="F809" s="82"/>
      <c r="G809" s="36"/>
      <c r="H809" s="39"/>
      <c r="I809" s="39"/>
      <c r="J809" s="39"/>
      <c r="K809" s="39"/>
      <c r="L809" s="39"/>
      <c r="M809" s="39"/>
      <c r="N809" s="39"/>
      <c r="O809" s="39"/>
      <c r="P809" s="39"/>
      <c r="Q809" s="83"/>
      <c r="R809" s="50"/>
    </row>
    <row r="810" spans="1:18" ht="56.1" customHeight="1">
      <c r="A810" s="39"/>
      <c r="B810" s="36"/>
      <c r="C810" s="39"/>
      <c r="D810" s="39"/>
      <c r="E810" s="39"/>
      <c r="F810" s="82"/>
      <c r="G810" s="36"/>
      <c r="H810" s="39"/>
      <c r="I810" s="39"/>
      <c r="J810" s="39"/>
      <c r="K810" s="39"/>
      <c r="L810" s="39"/>
      <c r="M810" s="39"/>
      <c r="N810" s="39"/>
      <c r="O810" s="39"/>
      <c r="P810" s="39"/>
      <c r="Q810" s="83"/>
      <c r="R810" s="50"/>
    </row>
    <row r="811" spans="1:18" ht="56.1" customHeight="1">
      <c r="A811" s="39"/>
      <c r="B811" s="36"/>
      <c r="C811" s="39"/>
      <c r="D811" s="39"/>
      <c r="E811" s="39"/>
      <c r="F811" s="82"/>
      <c r="G811" s="36"/>
      <c r="H811" s="39"/>
      <c r="I811" s="39"/>
      <c r="J811" s="39"/>
      <c r="K811" s="39"/>
      <c r="L811" s="39"/>
      <c r="M811" s="39"/>
      <c r="N811" s="39"/>
      <c r="O811" s="39"/>
      <c r="P811" s="39"/>
      <c r="Q811" s="83"/>
      <c r="R811" s="50"/>
    </row>
    <row r="812" spans="1:18" ht="56.1" customHeight="1">
      <c r="A812" s="39"/>
      <c r="B812" s="36"/>
      <c r="C812" s="39"/>
      <c r="D812" s="39"/>
      <c r="E812" s="39"/>
      <c r="F812" s="82"/>
      <c r="G812" s="36"/>
      <c r="H812" s="39"/>
      <c r="I812" s="39"/>
      <c r="J812" s="39"/>
      <c r="K812" s="39"/>
      <c r="L812" s="39"/>
      <c r="M812" s="39"/>
      <c r="N812" s="39"/>
      <c r="O812" s="39"/>
      <c r="P812" s="39"/>
      <c r="Q812" s="83"/>
      <c r="R812" s="50"/>
    </row>
    <row r="813" spans="1:18" ht="56.1" customHeight="1">
      <c r="A813" s="39"/>
      <c r="B813" s="36"/>
      <c r="C813" s="39"/>
      <c r="D813" s="39"/>
      <c r="E813" s="39"/>
      <c r="F813" s="82"/>
      <c r="G813" s="36"/>
      <c r="H813" s="39"/>
      <c r="I813" s="39"/>
      <c r="J813" s="39"/>
      <c r="K813" s="39"/>
      <c r="L813" s="39"/>
      <c r="M813" s="39"/>
      <c r="N813" s="39"/>
      <c r="O813" s="39"/>
      <c r="P813" s="39"/>
      <c r="Q813" s="83"/>
      <c r="R813" s="50"/>
    </row>
    <row r="814" spans="1:18" ht="56.1" customHeight="1">
      <c r="A814" s="39"/>
      <c r="B814" s="36"/>
      <c r="C814" s="39"/>
      <c r="D814" s="39"/>
      <c r="E814" s="39"/>
      <c r="F814" s="82"/>
      <c r="G814" s="36"/>
      <c r="H814" s="39"/>
      <c r="I814" s="39"/>
      <c r="J814" s="39"/>
      <c r="K814" s="39"/>
      <c r="L814" s="39"/>
      <c r="M814" s="39"/>
      <c r="N814" s="39"/>
      <c r="O814" s="39"/>
      <c r="P814" s="39"/>
      <c r="Q814" s="83"/>
      <c r="R814" s="50"/>
    </row>
    <row r="815" spans="1:18" ht="56.1" customHeight="1">
      <c r="A815" s="39"/>
      <c r="B815" s="36"/>
      <c r="C815" s="39"/>
      <c r="D815" s="39"/>
      <c r="E815" s="39"/>
      <c r="F815" s="82"/>
      <c r="G815" s="36"/>
      <c r="H815" s="39"/>
      <c r="I815" s="39"/>
      <c r="J815" s="39"/>
      <c r="K815" s="39"/>
      <c r="L815" s="39"/>
      <c r="M815" s="39"/>
      <c r="N815" s="39"/>
      <c r="O815" s="39"/>
      <c r="P815" s="39"/>
      <c r="Q815" s="83"/>
      <c r="R815" s="50"/>
    </row>
    <row r="816" spans="1:18" ht="56.1" customHeight="1">
      <c r="A816" s="39"/>
      <c r="B816" s="36"/>
      <c r="C816" s="39"/>
      <c r="D816" s="39"/>
      <c r="E816" s="39"/>
      <c r="F816" s="82"/>
      <c r="G816" s="36"/>
      <c r="H816" s="39"/>
      <c r="I816" s="39"/>
      <c r="J816" s="39"/>
      <c r="K816" s="39"/>
      <c r="L816" s="39"/>
      <c r="M816" s="39"/>
      <c r="N816" s="39"/>
      <c r="O816" s="39"/>
      <c r="P816" s="39"/>
      <c r="Q816" s="83"/>
      <c r="R816" s="50"/>
    </row>
    <row r="817" spans="1:18" ht="56.1" customHeight="1">
      <c r="A817" s="39"/>
      <c r="B817" s="36"/>
      <c r="C817" s="39"/>
      <c r="D817" s="39"/>
      <c r="E817" s="39"/>
      <c r="F817" s="82"/>
      <c r="G817" s="36"/>
      <c r="H817" s="39"/>
      <c r="I817" s="39"/>
      <c r="J817" s="39"/>
      <c r="K817" s="39"/>
      <c r="L817" s="39"/>
      <c r="M817" s="39"/>
      <c r="N817" s="39"/>
      <c r="O817" s="39"/>
      <c r="P817" s="39"/>
      <c r="Q817" s="83"/>
      <c r="R817" s="50"/>
    </row>
    <row r="818" spans="1:18" ht="56.1" customHeight="1">
      <c r="A818" s="39"/>
      <c r="B818" s="36"/>
      <c r="C818" s="39"/>
      <c r="D818" s="39"/>
      <c r="E818" s="39"/>
      <c r="F818" s="82"/>
      <c r="G818" s="36"/>
      <c r="H818" s="39"/>
      <c r="I818" s="39"/>
      <c r="J818" s="39"/>
      <c r="K818" s="39"/>
      <c r="L818" s="39"/>
      <c r="M818" s="39"/>
      <c r="N818" s="39"/>
      <c r="O818" s="39"/>
      <c r="P818" s="39"/>
      <c r="Q818" s="83"/>
      <c r="R818" s="50"/>
    </row>
  </sheetData>
  <sheetProtection algorithmName="SHA-512" hashValue="nn7kh57CEmNKRyBhHvPNZ2rHFiGtboTta9EQKD814eAEufix3QF1tUIswamDa4OnhIvUeFsB4CImVnwjzD68wg==" saltValue="DZPtfhVoJVqsoKDGIbpWdA==" spinCount="100000" sheet="1" objects="1" scenarios="1" sort="0"/>
  <conditionalFormatting sqref="A1:R81 A82:D82 F82:R82 A133:R1048576 A132:N132 P132:R132 A83:R131">
    <cfRule type="containsBlanks" dxfId="36" priority="1">
      <formula>LEN(TRIM(A1))=0</formula>
    </cfRule>
  </conditionalFormatting>
  <conditionalFormatting sqref="M16:N603 P15:Q484 B301:F302 H301:N302 Q485 P485:P505 B551:E551 H551:N551 B303:N550 B552:N603 B13:B14 C13:N13 D13:D14 B2:Q2 P486:Q603 B3:N12 P3:Q13 P14 B14:N81 B82:D82 F82:N82 B83:N300">
    <cfRule type="containsText" dxfId="35" priority="51" operator="containsText" text="Reimbursable Fed">
      <formula>NOT(ISERROR(SEARCH("Reimbursable Fed",B2)))</formula>
    </cfRule>
  </conditionalFormatting>
  <printOptions verticalCentered="1" gridLines="1"/>
  <pageMargins left="0.25" right="0.25" top="0.75" bottom="0.75" header="0.3" footer="0.3"/>
  <pageSetup scale="64" fitToHeight="0" orientation="landscape" r:id="rId1"/>
  <ignoredErrors>
    <ignoredError sqref="D4" formula="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97" id="{142FB555-116D-4EC0-A349-C2961C0C0082}">
            <xm:f>#REF!=Data!$Q$62</xm:f>
            <x14:dxf>
              <fill>
                <patternFill>
                  <bgColor rgb="FF92D050"/>
                </patternFill>
              </fill>
            </x14:dxf>
          </x14:cfRule>
          <x14:cfRule type="expression" priority="198" id="{97267468-D758-4174-B1B3-BC1F9CA5A971}">
            <xm:f>IFN2=Data!$Q$62()</xm:f>
            <x14:dxf>
              <fill>
                <patternFill>
                  <bgColor rgb="FF92D050"/>
                </patternFill>
              </fill>
            </x14:dxf>
          </x14:cfRule>
          <xm:sqref>B2:B603</xm:sqref>
        </x14:conditionalFormatting>
        <x14:conditionalFormatting xmlns:xm="http://schemas.microsoft.com/office/excel/2006/main">
          <x14:cfRule type="expression" priority="209" id="{142FB555-116D-4EC0-A349-C2961C0C0082}">
            <xm:f>#REF!=Data!$Q$62</xm:f>
            <x14:dxf>
              <fill>
                <patternFill>
                  <bgColor rgb="FF92D050"/>
                </patternFill>
              </fill>
            </x14:dxf>
          </x14:cfRule>
          <x14:cfRule type="expression" priority="210" id="{97267468-D758-4174-B1B3-BC1F9CA5A971}">
            <xm:f>IFM14=Data!$Q$62()</xm:f>
            <x14:dxf>
              <fill>
                <patternFill>
                  <bgColor rgb="FF92D050"/>
                </patternFill>
              </fill>
            </x14:dxf>
          </x14:cfRule>
          <xm:sqref>B14 D14:E14</xm:sqref>
        </x14:conditionalFormatting>
        <x14:conditionalFormatting xmlns:xm="http://schemas.microsoft.com/office/excel/2006/main">
          <x14:cfRule type="expression" priority="81" id="{F063D320-79E9-455F-8DD0-2BCB4FD336BF}">
            <xm:f>#REF!=Data!$Q$62</xm:f>
            <x14:dxf>
              <fill>
                <patternFill>
                  <bgColor rgb="FF92D050"/>
                </patternFill>
              </fill>
            </x14:dxf>
          </x14:cfRule>
          <xm:sqref>M16:N603 C301:F302 H301:N302 C551:E551 H551:N551 C303:N550 C552:N603 C2:N81 C82:D82 F82:N82 C83:N300</xm:sqref>
        </x14:conditionalFormatting>
        <x14:conditionalFormatting xmlns:xm="http://schemas.microsoft.com/office/excel/2006/main">
          <x14:cfRule type="expression" priority="199" id="{F063D320-79E9-455F-8DD0-2BCB4FD336BF}">
            <xm:f>R2=Data!$Q$62</xm:f>
            <x14:dxf>
              <fill>
                <patternFill>
                  <bgColor rgb="FF92D050"/>
                </patternFill>
              </fill>
            </x14:dxf>
          </x14:cfRule>
          <xm:sqref>F173:F550 F552:F603 F2:F170</xm:sqref>
        </x14:conditionalFormatting>
        <x14:conditionalFormatting xmlns:xm="http://schemas.microsoft.com/office/excel/2006/main">
          <x14:cfRule type="expression" priority="73" id="{F063D320-79E9-455F-8DD0-2BCB4FD336BF}">
            <xm:f>R172=Data!$Q$62</xm:f>
            <x14:dxf>
              <fill>
                <patternFill>
                  <bgColor rgb="FF92D050"/>
                </patternFill>
              </fill>
            </x14:dxf>
          </x14:cfRule>
          <xm:sqref>F171</xm:sqref>
        </x14:conditionalFormatting>
        <x14:conditionalFormatting xmlns:xm="http://schemas.microsoft.com/office/excel/2006/main">
          <x14:cfRule type="expression" priority="74" id="{F063D320-79E9-455F-8DD0-2BCB4FD336BF}">
            <xm:f>#REF!=Data!$Q$62</xm:f>
            <x14:dxf>
              <fill>
                <patternFill>
                  <bgColor rgb="FF92D050"/>
                </patternFill>
              </fill>
            </x14:dxf>
          </x14:cfRule>
          <xm:sqref>F172:G172</xm:sqref>
        </x14:conditionalFormatting>
        <x14:conditionalFormatting xmlns:xm="http://schemas.microsoft.com/office/excel/2006/main">
          <x14:cfRule type="expression" priority="76" id="{751E82B6-2ECD-46B9-AF3E-9C4EFB4C5760}">
            <xm:f>R172=Data!$Q$62</xm:f>
            <x14:dxf>
              <fill>
                <patternFill>
                  <bgColor rgb="FF92D050"/>
                </patternFill>
              </fill>
            </x14:dxf>
          </x14:cfRule>
          <xm:sqref>G171</xm:sqref>
        </x14:conditionalFormatting>
        <x14:conditionalFormatting xmlns:xm="http://schemas.microsoft.com/office/excel/2006/main">
          <x14:cfRule type="expression" priority="203" id="{F063D320-79E9-455F-8DD0-2BCB4FD336BF}">
            <xm:f>#REF!=Data!$Q$62</xm:f>
            <x14:dxf>
              <fill>
                <patternFill>
                  <bgColor rgb="FF92D050"/>
                </patternFill>
              </fill>
            </x14:dxf>
          </x14:cfRule>
          <xm:sqref>G2:H13 J234:J238 G303:G550 G552:G603 G14:G300 H14:H603</xm:sqref>
        </x14:conditionalFormatting>
        <x14:conditionalFormatting xmlns:xm="http://schemas.microsoft.com/office/excel/2006/main">
          <x14:cfRule type="expression" priority="202" id="{F063D320-79E9-455F-8DD0-2BCB4FD336BF}">
            <xm:f>R2=Data!$Q$62</xm:f>
            <x14:dxf>
              <fill>
                <patternFill>
                  <bgColor rgb="FF92D050"/>
                </patternFill>
              </fill>
            </x14:dxf>
          </x14:cfRule>
          <xm:sqref>H171:J172 G173:J231 I232:J233 G232:H238 I234:I238 G239:J300 H301:J302 G303:J550 H551:J551 G552:J603 G2:J170</xm:sqref>
        </x14:conditionalFormatting>
        <x14:conditionalFormatting xmlns:xm="http://schemas.microsoft.com/office/excel/2006/main">
          <x14:cfRule type="expression" priority="200" id="{F063D320-79E9-455F-8DD0-2BCB4FD336BF}">
            <xm:f>S2=Data!$Q$62</xm:f>
            <x14:dxf>
              <fill>
                <patternFill>
                  <bgColor rgb="FF92D050"/>
                </patternFill>
              </fill>
            </x14:dxf>
          </x14:cfRule>
          <xm:sqref>Q2:Q13 Q15:Q102 Q105:Q603 I2:M603</xm:sqref>
        </x14:conditionalFormatting>
        <x14:conditionalFormatting xmlns:xm="http://schemas.microsoft.com/office/excel/2006/main">
          <x14:cfRule type="expression" priority="37" id="{F063D320-79E9-455F-8DD0-2BCB4FD336BF}">
            <xm:f>AA103=Data!$Q$62</xm:f>
            <x14:dxf>
              <fill>
                <patternFill>
                  <bgColor rgb="FF92D050"/>
                </patternFill>
              </fill>
            </x14:dxf>
          </x14:cfRule>
          <xm:sqref>Q103:Q104</xm:sqref>
        </x14:conditionalFormatting>
        <x14:conditionalFormatting xmlns:xm="http://schemas.microsoft.com/office/excel/2006/main">
          <x14:cfRule type="expression" priority="36" id="{751E82B6-2ECD-46B9-AF3E-9C4EFB4C5760}">
            <xm:f>S2=Data!$Q$62</xm:f>
            <x14:dxf>
              <fill>
                <patternFill>
                  <bgColor rgb="FF92D050"/>
                </patternFill>
              </fill>
            </x14:dxf>
          </x14:cfRule>
          <xm:sqref>Q485 N2:P2 J234:J238 P15:Q484 P485:P505 K2:M14 N3:N14 K15:N603 P486:Q603 Q2:Q13 P3:P14</xm:sqref>
        </x14:conditionalFormatting>
        <x14:conditionalFormatting xmlns:xm="http://schemas.microsoft.com/office/excel/2006/main">
          <x14:cfRule type="cellIs" priority="233" operator="equal" id="{426275C5-79CE-43D4-AB4E-7BC8F8E66F9B}">
            <xm:f>Data!$I$2</xm:f>
            <x14:dxf>
              <fill>
                <patternFill>
                  <bgColor theme="8" tint="0.79998168889431442"/>
                </patternFill>
              </fill>
            </x14:dxf>
          </x14:cfRule>
          <x14:cfRule type="cellIs" priority="234" operator="equal" id="{F30E179F-869D-4F4F-A809-9AA7FF2FF0A1}">
            <xm:f>Data!$I$3</xm:f>
            <x14:dxf>
              <fill>
                <patternFill>
                  <bgColor rgb="FFFFFFCC"/>
                </patternFill>
              </fill>
            </x14:dxf>
          </x14:cfRule>
          <x14:cfRule type="cellIs" priority="235" operator="equal" id="{6E65C95C-1101-4F52-86D0-1705A6D8B963}">
            <xm:f>Data!$I$4</xm:f>
            <x14:dxf>
              <fill>
                <patternFill>
                  <bgColor theme="5" tint="0.59996337778862885"/>
                </patternFill>
              </fill>
            </x14:dxf>
          </x14:cfRule>
          <x14:cfRule type="cellIs" priority="236" operator="equal" id="{BD1473BD-66F6-422E-923C-A07FB490B353}">
            <xm:f>Data!$I$2</xm:f>
            <x14:dxf/>
          </x14:cfRule>
          <xm:sqref>O2:O13 O133:O603 O15:O131</xm:sqref>
        </x14:conditionalFormatting>
        <x14:conditionalFormatting xmlns:xm="http://schemas.microsoft.com/office/excel/2006/main">
          <x14:cfRule type="expression" priority="110" id="{0C80B769-D2DD-42E2-AF83-4626E8155B69}">
            <xm:f>#REF!=Data!$Q$62</xm:f>
            <x14:dxf>
              <fill>
                <patternFill>
                  <bgColor rgb="FF92D050"/>
                </patternFill>
              </fill>
            </x14:dxf>
          </x14:cfRule>
          <x14:cfRule type="expression" priority="115" id="{C7E05658-A26C-43EE-828E-EAC4467FE647}">
            <xm:f>#REF!=Data!$Q$63</xm:f>
            <x14:dxf>
              <fill>
                <patternFill>
                  <bgColor theme="4" tint="0.59996337778862885"/>
                </patternFill>
              </fill>
            </x14:dxf>
          </x14:cfRule>
          <xm:sqref>Q15:Q603 P2:Q13 P14</xm:sqref>
        </x14:conditionalFormatting>
        <x14:conditionalFormatting xmlns:xm="http://schemas.microsoft.com/office/excel/2006/main">
          <x14:cfRule type="expression" priority="169" id="{633B5677-C41B-4167-8B1C-64D76DD514FA}">
            <xm:f>#REF!=Data!$Q$63</xm:f>
            <x14:dxf>
              <fill>
                <patternFill>
                  <bgColor theme="4" tint="0.59996337778862885"/>
                </patternFill>
              </fill>
            </x14:dxf>
          </x14:cfRule>
          <xm:sqref>P15:P603 M16:N603 B301:F302 H301:N302 B551:E551 H551:N551 B303:N550 B552:N603 B13:B14 C13:N13 D13:D14 B2:N12 B14:N81 B82:D82 F82:N82 B83:N300</xm:sqref>
        </x14:conditionalFormatting>
        <x14:conditionalFormatting xmlns:xm="http://schemas.microsoft.com/office/excel/2006/main">
          <x14:cfRule type="expression" priority="148" id="{98FE07C4-8B3A-4FEA-9D94-AA3B5EE8BBA9}">
            <xm:f>#REF!=Data!$Q$62</xm:f>
            <x14:dxf>
              <fill>
                <patternFill>
                  <bgColor rgb="FF92D050"/>
                </patternFill>
              </fill>
            </x14:dxf>
          </x14:cfRule>
          <xm:sqref>P15:P603</xm:sqref>
        </x14:conditionalFormatting>
        <x14:conditionalFormatting xmlns:xm="http://schemas.microsoft.com/office/excel/2006/main">
          <x14:cfRule type="containsText" priority="228" operator="containsText" id="{2964E416-9684-413D-B63A-7CBD60A5D38A}">
            <xm:f>NOT(ISERROR(SEARCH(Data!$F$5,Q2)))</xm:f>
            <xm:f>Data!$F$5</xm:f>
            <x14:dxf>
              <fill>
                <patternFill>
                  <bgColor theme="0" tint="-0.14996795556505021"/>
                </patternFill>
              </fill>
            </x14:dxf>
          </x14:cfRule>
          <x14:cfRule type="containsText" priority="229" operator="containsText" id="{642F3148-183C-49AD-A3EE-2A79BD9BDA7D}">
            <xm:f>NOT(ISERROR(SEARCH(Data!$F$4,Q2)))</xm:f>
            <xm:f>Data!$F$4</xm:f>
            <x14:dxf>
              <fill>
                <patternFill>
                  <bgColor theme="2" tint="-0.24994659260841701"/>
                </patternFill>
              </fill>
            </x14:dxf>
          </x14:cfRule>
          <x14:cfRule type="containsText" priority="230" operator="containsText" id="{D64424F3-CDB6-483E-8B64-F3AF88A2D975}">
            <xm:f>NOT(ISERROR(SEARCH(Data!$F$3,Q2)))</xm:f>
            <xm:f>Data!$F$3</xm:f>
            <x14:dxf>
              <fill>
                <patternFill>
                  <bgColor theme="9" tint="-0.24994659260841701"/>
                </patternFill>
              </fill>
            </x14:dxf>
          </x14:cfRule>
          <x14:cfRule type="containsText" priority="231" operator="containsText" id="{0D8A52C4-CCC6-431B-88BF-F3487C92C441}">
            <xm:f>NOT(ISERROR(SEARCH(Data!$F$2,Q2)))</xm:f>
            <xm:f>Data!$F$2</xm:f>
            <x14:dxf>
              <fill>
                <patternFill>
                  <bgColor theme="8" tint="0.39994506668294322"/>
                </patternFill>
              </fill>
            </x14:dxf>
          </x14:cfRule>
          <x14:cfRule type="containsText" priority="232" operator="containsText" id="{C427CBFD-5D2E-4661-AB9C-E68A644E1D0E}">
            <xm:f>NOT(ISERROR(SEARCH(Data!$F$1,Q2)))</xm:f>
            <xm:f>Data!$F$1</xm:f>
            <x14:dxf>
              <fill>
                <patternFill>
                  <bgColor theme="7" tint="0.39994506668294322"/>
                </patternFill>
              </fill>
            </x14:dxf>
          </x14:cfRule>
          <xm:sqref>Q2:Q13 Q15:Q603</xm:sqref>
        </x14:conditionalFormatting>
        <x14:conditionalFormatting xmlns:xm="http://schemas.microsoft.com/office/excel/2006/main">
          <x14:cfRule type="expression" priority="295" id="{751E82B6-2ECD-46B9-AF3E-9C4EFB4C5760}">
            <xm:f>V2=Data!$Q$62</xm:f>
            <x14:dxf>
              <fill>
                <patternFill>
                  <bgColor rgb="FF92D050"/>
                </patternFill>
              </fill>
            </x14:dxf>
          </x14:cfRule>
          <xm:sqref>N2:P2 N3:N603 Q13 P3:P603</xm:sqref>
        </x14:conditionalFormatting>
      </x14:conditionalFormattings>
    </ext>
    <ext xmlns:x14="http://schemas.microsoft.com/office/spreadsheetml/2009/9/main" uri="{CCE6A557-97BC-4b89-ADB6-D9C93CAAB3DF}">
      <x14:dataValidations xmlns:xm="http://schemas.microsoft.com/office/excel/2006/main" count="6">
        <x14:dataValidation type="list" showInputMessage="1" showErrorMessage="1" xr:uid="{00000000-0002-0000-0200-000004000000}">
          <x14:formula1>
            <xm:f>Data!$A$2:$A$24</xm:f>
          </x14:formula1>
          <xm:sqref>C2 C324:C390 C392:C451 C453:C481 C483:C603</xm:sqref>
        </x14:dataValidation>
        <x14:dataValidation type="list" showInputMessage="1" showErrorMessage="1" xr:uid="{C5D4A8D0-B749-47E5-9F13-72F733E6FA63}">
          <x14:formula1>
            <xm:f>Data!$A$2:$A$25</xm:f>
          </x14:formula1>
          <xm:sqref>C391 C452 C482 C3:C323</xm:sqref>
        </x14:dataValidation>
        <x14:dataValidation type="list" allowBlank="1" showInputMessage="1" showErrorMessage="1" xr:uid="{00000000-0002-0000-0200-000003000000}">
          <x14:formula1>
            <xm:f>Data!$F$1:$F$5</xm:f>
          </x14:formula1>
          <xm:sqref>Q15:Q603 Q2:Q12</xm:sqref>
        </x14:dataValidation>
        <x14:dataValidation type="list" allowBlank="1" showInputMessage="1" showErrorMessage="1" xr:uid="{00000000-0002-0000-0200-000001000000}">
          <x14:formula1>
            <xm:f>Data!$I$2:$I$23</xm:f>
          </x14:formula1>
          <xm:sqref>O2:O13 O15:O131 O133:O603</xm:sqref>
        </x14:dataValidation>
        <x14:dataValidation type="list" allowBlank="1" showInputMessage="1" showErrorMessage="1" xr:uid="{00000000-0002-0000-0200-000000000000}">
          <x14:formula1>
            <xm:f>Data!$H$2:$H$3</xm:f>
          </x14:formula1>
          <xm:sqref>P2 P290:P603</xm:sqref>
        </x14:dataValidation>
        <x14:dataValidation type="list" allowBlank="1" showInputMessage="1" showErrorMessage="1" xr:uid="{41DB638A-0422-4AF0-85EC-2E7779B6E9E4}">
          <x14:formula1>
            <xm:f>Data!$H$2:$H$4</xm:f>
          </x14:formula1>
          <xm:sqref>P3:P289 Q13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2" tint="-0.249977111117893"/>
  </sheetPr>
  <dimension ref="A1:O32"/>
  <sheetViews>
    <sheetView zoomScaleNormal="100" workbookViewId="0">
      <selection activeCell="K5" sqref="K5"/>
    </sheetView>
  </sheetViews>
  <sheetFormatPr defaultColWidth="9.140625" defaultRowHeight="15"/>
  <cols>
    <col min="1" max="3" width="18.7109375" customWidth="1"/>
    <col min="4" max="4" width="18.7109375" hidden="1" customWidth="1"/>
    <col min="5" max="7" width="18.7109375" customWidth="1"/>
  </cols>
  <sheetData>
    <row r="1" spans="1:15">
      <c r="A1" s="203" t="s">
        <v>758</v>
      </c>
      <c r="B1" s="203"/>
      <c r="C1" s="203"/>
      <c r="D1" s="203"/>
      <c r="E1" s="203"/>
      <c r="F1" s="183"/>
      <c r="G1" s="183"/>
    </row>
    <row r="2" spans="1:15">
      <c r="A2" s="2"/>
      <c r="B2" s="2"/>
      <c r="C2" s="2"/>
      <c r="D2" s="2"/>
      <c r="E2" s="2"/>
    </row>
    <row r="3" spans="1:15" ht="60.75">
      <c r="A3" s="1" t="s">
        <v>725</v>
      </c>
      <c r="B3" s="1" t="s">
        <v>726</v>
      </c>
      <c r="C3" s="1" t="s">
        <v>727</v>
      </c>
      <c r="E3" s="1" t="s">
        <v>728</v>
      </c>
      <c r="F3" s="1" t="s">
        <v>17</v>
      </c>
      <c r="G3" s="1" t="s">
        <v>729</v>
      </c>
      <c r="H3" s="4" t="s">
        <v>730</v>
      </c>
      <c r="I3" s="4" t="s">
        <v>731</v>
      </c>
      <c r="J3" s="4" t="s">
        <v>735</v>
      </c>
      <c r="K3" s="4" t="s">
        <v>733</v>
      </c>
      <c r="L3" s="4" t="s">
        <v>734</v>
      </c>
      <c r="M3" s="4" t="s">
        <v>20</v>
      </c>
      <c r="N3" s="4" t="s">
        <v>21</v>
      </c>
      <c r="O3" s="4" t="s">
        <v>672</v>
      </c>
    </row>
    <row r="4" spans="1:15">
      <c r="A4" s="12" cm="1">
        <f t="array" ref="A4:F6">_xlfn.LET(
    _xlpm.src,Longboard!$A$2:$T$10000,
    _xlpm.prot,INDEX(_xlpm.src,,4),
    _xlpm.mask,UPPER(TRIM(_xlpm.prot))="FWS",
    _xlpm.cols,_xlfn.HSTACK(
        INDEX(_xlpm.src,,1),
        INDEX(_xlpm.src,,2),
        INDEX(_xlpm.src,,8),
        INDEX(_xlpm.src,,9),
        INDEX(_xlpm.src,,10),
        INDEX(_xlpm.src,,20)
    ),
    _xlpm.data,_xlfn._xlws.FILTER(_xlpm.cols,_xlpm.mask),
    IFERROR(_xlfn._xlws.SORT(_xlpm.data,1,1),"")
)</f>
        <v>109</v>
      </c>
      <c r="B4" s="10" t="str">
        <v>Three Creek</v>
      </c>
      <c r="C4" s="10">
        <v>21.5</v>
      </c>
      <c r="D4" s="34">
        <v>0</v>
      </c>
      <c r="E4" s="34">
        <v>0</v>
      </c>
      <c r="F4" s="34">
        <v>0</v>
      </c>
      <c r="G4" s="10"/>
      <c r="H4" s="11">
        <f>COUNTIF(C4:C199,"&gt;0")</f>
        <v>1</v>
      </c>
      <c r="I4" s="11">
        <f>COUNTIF(E4:E199,"&gt;0")</f>
        <v>0</v>
      </c>
      <c r="J4" s="11">
        <f>COUNTIF(F4:F199,"&gt;0")</f>
        <v>0</v>
      </c>
      <c r="K4" s="35">
        <f>SUM(C4:C199)</f>
        <v>21.5</v>
      </c>
      <c r="L4" s="35">
        <f>SUM(E4:E199)</f>
        <v>0</v>
      </c>
      <c r="M4" s="35">
        <f>SUM(F4:F199)</f>
        <v>0</v>
      </c>
      <c r="N4" s="35">
        <f>SUM(K4:L4)</f>
        <v>21.5</v>
      </c>
      <c r="O4" s="11">
        <f>SUM(H4,I4)</f>
        <v>1</v>
      </c>
    </row>
    <row r="5" spans="1:15" ht="20.100000000000001" customHeight="1">
      <c r="A5" s="12">
        <v>173</v>
      </c>
      <c r="B5" s="10" t="str">
        <v>Glass House</v>
      </c>
      <c r="C5" s="10">
        <v>0</v>
      </c>
      <c r="D5" s="34">
        <v>0.6</v>
      </c>
      <c r="E5" s="34">
        <v>0</v>
      </c>
      <c r="F5" s="34">
        <v>0</v>
      </c>
      <c r="G5" s="10"/>
    </row>
    <row r="6" spans="1:15" ht="20.100000000000001" customHeight="1">
      <c r="A6" s="12">
        <v>178</v>
      </c>
      <c r="B6" s="10" t="str">
        <v>Dergarmo Canyon</v>
      </c>
      <c r="C6" s="10">
        <v>0</v>
      </c>
      <c r="D6" s="34">
        <v>0.1</v>
      </c>
      <c r="E6" s="34">
        <v>0</v>
      </c>
      <c r="F6" s="34">
        <v>0</v>
      </c>
      <c r="G6" s="10"/>
    </row>
    <row r="7" spans="1:15" ht="20.100000000000001" customHeight="1">
      <c r="A7" s="12"/>
      <c r="B7" s="10"/>
      <c r="C7" s="10"/>
      <c r="D7" s="34"/>
      <c r="E7" s="34"/>
      <c r="F7" s="34"/>
      <c r="G7" s="10"/>
    </row>
    <row r="8" spans="1:15" ht="20.100000000000001" customHeight="1">
      <c r="A8" s="12"/>
      <c r="B8" s="10"/>
      <c r="C8" s="10"/>
      <c r="D8" s="34"/>
      <c r="E8" s="34"/>
      <c r="F8" s="34"/>
      <c r="G8" s="10"/>
    </row>
    <row r="9" spans="1:15" ht="20.100000000000001" customHeight="1">
      <c r="A9" s="12"/>
      <c r="B9" s="10"/>
      <c r="C9" s="10"/>
      <c r="D9" s="34"/>
      <c r="E9" s="34"/>
      <c r="F9" s="34"/>
      <c r="G9" s="10"/>
    </row>
    <row r="10" spans="1:15" ht="20.100000000000001" customHeight="1">
      <c r="A10" s="12"/>
      <c r="B10" s="10"/>
      <c r="C10" s="10"/>
      <c r="D10" s="34"/>
      <c r="E10" s="34"/>
      <c r="F10" s="34"/>
      <c r="G10" s="10"/>
    </row>
    <row r="11" spans="1:15" ht="20.100000000000001" customHeight="1">
      <c r="A11" s="12"/>
      <c r="B11" s="10"/>
      <c r="C11" s="10"/>
      <c r="D11" s="34"/>
      <c r="E11" s="34"/>
      <c r="F11" s="34"/>
      <c r="G11" s="10"/>
    </row>
    <row r="12" spans="1:15" ht="20.100000000000001" customHeight="1">
      <c r="A12" s="12"/>
      <c r="B12" s="10"/>
      <c r="C12" s="10"/>
      <c r="D12" s="34"/>
      <c r="E12" s="34"/>
      <c r="F12" s="34"/>
      <c r="G12" s="10"/>
    </row>
    <row r="13" spans="1:15" ht="20.100000000000001" customHeight="1">
      <c r="A13" s="12"/>
      <c r="B13" s="10"/>
      <c r="C13" s="10"/>
      <c r="D13" s="34"/>
      <c r="E13" s="34"/>
      <c r="F13" s="34"/>
      <c r="G13" s="10"/>
    </row>
    <row r="14" spans="1:15" ht="20.100000000000001" customHeight="1">
      <c r="A14" s="12"/>
      <c r="B14" s="10"/>
      <c r="C14" s="10"/>
      <c r="D14" s="34"/>
      <c r="E14" s="34"/>
      <c r="F14" s="34"/>
      <c r="G14" s="10"/>
    </row>
    <row r="15" spans="1:15" ht="20.100000000000001" customHeight="1">
      <c r="A15" s="12"/>
      <c r="B15" s="10"/>
      <c r="C15" s="10"/>
      <c r="D15" s="34"/>
      <c r="E15" s="34"/>
      <c r="F15" s="34"/>
      <c r="G15" s="10"/>
    </row>
    <row r="16" spans="1:15" ht="20.100000000000001" customHeight="1">
      <c r="A16" s="12"/>
      <c r="B16" s="10"/>
      <c r="C16" s="10"/>
      <c r="D16" s="34"/>
      <c r="E16" s="34"/>
      <c r="F16" s="34"/>
      <c r="G16" s="10"/>
    </row>
    <row r="17" spans="1:7" ht="20.100000000000001" customHeight="1">
      <c r="A17" s="12"/>
      <c r="B17" s="10"/>
      <c r="C17" s="10"/>
      <c r="D17" s="34"/>
      <c r="E17" s="34"/>
      <c r="F17" s="34"/>
      <c r="G17" s="10"/>
    </row>
    <row r="18" spans="1:7" ht="20.100000000000001" customHeight="1">
      <c r="A18" s="12"/>
      <c r="B18" s="10"/>
      <c r="C18" s="10"/>
      <c r="D18" s="34"/>
      <c r="E18" s="34"/>
      <c r="F18" s="34"/>
      <c r="G18" s="10"/>
    </row>
    <row r="19" spans="1:7" ht="20.100000000000001" customHeight="1">
      <c r="A19" s="12"/>
      <c r="B19" s="10"/>
      <c r="C19" s="10"/>
      <c r="D19" s="34"/>
      <c r="E19" s="34"/>
      <c r="F19" s="34"/>
      <c r="G19" s="10"/>
    </row>
    <row r="20" spans="1:7" ht="20.100000000000001" customHeight="1">
      <c r="A20" s="12"/>
      <c r="B20" s="10"/>
      <c r="C20" s="10"/>
      <c r="D20" s="34"/>
      <c r="E20" s="34"/>
      <c r="F20" s="34"/>
      <c r="G20" s="10"/>
    </row>
    <row r="21" spans="1:7" ht="20.100000000000001" customHeight="1">
      <c r="A21" s="12"/>
      <c r="B21" s="10"/>
      <c r="C21" s="10"/>
      <c r="D21" s="34"/>
      <c r="E21" s="34"/>
      <c r="F21" s="34"/>
      <c r="G21" s="10"/>
    </row>
    <row r="22" spans="1:7" ht="20.100000000000001" customHeight="1">
      <c r="A22" s="12"/>
      <c r="B22" s="10"/>
      <c r="C22" s="10"/>
      <c r="D22" s="34"/>
      <c r="E22" s="34"/>
      <c r="F22" s="34"/>
      <c r="G22" s="10"/>
    </row>
    <row r="23" spans="1:7" ht="20.100000000000001" customHeight="1">
      <c r="A23" s="12"/>
      <c r="B23" s="10"/>
      <c r="C23" s="10"/>
      <c r="D23" s="34"/>
      <c r="E23" s="34"/>
      <c r="F23" s="34"/>
      <c r="G23" s="10"/>
    </row>
    <row r="24" spans="1:7" ht="20.100000000000001" customHeight="1">
      <c r="A24" s="12"/>
      <c r="B24" s="10"/>
      <c r="C24" s="10"/>
      <c r="D24" s="34"/>
      <c r="E24" s="34"/>
      <c r="F24" s="34"/>
      <c r="G24" s="10"/>
    </row>
    <row r="25" spans="1:7" ht="20.100000000000001" customHeight="1">
      <c r="A25" s="12"/>
      <c r="B25" s="10"/>
      <c r="C25" s="10"/>
      <c r="D25" s="34"/>
      <c r="E25" s="34"/>
      <c r="F25" s="34"/>
      <c r="G25" s="10"/>
    </row>
    <row r="26" spans="1:7" ht="20.100000000000001" customHeight="1">
      <c r="A26" s="12"/>
      <c r="B26" s="10"/>
      <c r="C26" s="10"/>
      <c r="D26" s="34"/>
      <c r="E26" s="34"/>
      <c r="F26" s="34"/>
      <c r="G26" s="10"/>
    </row>
    <row r="27" spans="1:7" ht="20.100000000000001" customHeight="1">
      <c r="A27" s="12"/>
      <c r="B27" s="10"/>
      <c r="C27" s="10"/>
      <c r="D27" s="34"/>
      <c r="E27" s="34"/>
      <c r="F27" s="34"/>
      <c r="G27" s="10"/>
    </row>
    <row r="28" spans="1:7" ht="20.100000000000001" customHeight="1">
      <c r="A28" s="12"/>
      <c r="B28" s="10"/>
      <c r="C28" s="10"/>
      <c r="D28" s="34"/>
      <c r="E28" s="34"/>
      <c r="F28" s="34"/>
      <c r="G28" s="10"/>
    </row>
    <row r="29" spans="1:7" ht="20.100000000000001" customHeight="1">
      <c r="A29" s="12"/>
      <c r="B29" s="10"/>
      <c r="C29" s="10"/>
      <c r="D29" s="34"/>
      <c r="E29" s="34"/>
      <c r="F29" s="34"/>
      <c r="G29" s="10"/>
    </row>
    <row r="30" spans="1:7" ht="20.100000000000001" customHeight="1">
      <c r="A30" s="12"/>
      <c r="B30" s="10"/>
      <c r="C30" s="10"/>
      <c r="D30" s="34"/>
      <c r="E30" s="34"/>
      <c r="F30" s="34"/>
      <c r="G30" s="10"/>
    </row>
    <row r="31" spans="1:7" ht="20.100000000000001" customHeight="1">
      <c r="A31" s="12"/>
      <c r="B31" s="10"/>
      <c r="C31" s="10"/>
      <c r="D31" s="34"/>
      <c r="E31" s="34"/>
      <c r="F31" s="34"/>
      <c r="G31" s="10"/>
    </row>
    <row r="32" spans="1:7" ht="20.100000000000001" customHeight="1">
      <c r="A32" s="12"/>
      <c r="B32" s="10"/>
      <c r="C32" s="10"/>
      <c r="D32" s="34"/>
      <c r="E32" s="34"/>
      <c r="F32" s="34"/>
      <c r="G32" s="10"/>
    </row>
  </sheetData>
  <mergeCells count="1">
    <mergeCell ref="A1:E1"/>
  </mergeCells>
  <conditionalFormatting sqref="G4:G32">
    <cfRule type="containsErrors" dxfId="0" priority="1">
      <formula>ISERROR(G4)</formula>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2" tint="-0.499984740745262"/>
  </sheetPr>
  <dimension ref="A1:N32"/>
  <sheetViews>
    <sheetView zoomScaleNormal="100" workbookViewId="0">
      <selection activeCell="A5" sqref="A5"/>
    </sheetView>
  </sheetViews>
  <sheetFormatPr defaultColWidth="9.140625" defaultRowHeight="15"/>
  <cols>
    <col min="1" max="6" width="18.7109375" customWidth="1"/>
  </cols>
  <sheetData>
    <row r="1" spans="1:14">
      <c r="A1" s="203" t="s">
        <v>759</v>
      </c>
      <c r="B1" s="203"/>
      <c r="C1" s="203"/>
      <c r="D1" s="203"/>
      <c r="E1" s="183"/>
      <c r="F1" s="183"/>
    </row>
    <row r="2" spans="1:14">
      <c r="A2" s="2"/>
      <c r="B2" s="2"/>
      <c r="C2" s="2"/>
      <c r="D2" s="2"/>
    </row>
    <row r="3" spans="1:14" ht="60">
      <c r="A3" s="1" t="s">
        <v>725</v>
      </c>
      <c r="B3" s="1" t="s">
        <v>726</v>
      </c>
      <c r="C3" s="1" t="s">
        <v>727</v>
      </c>
      <c r="D3" s="1" t="s">
        <v>728</v>
      </c>
      <c r="E3" s="1" t="s">
        <v>754</v>
      </c>
      <c r="F3" s="31" t="s">
        <v>729</v>
      </c>
      <c r="G3" s="4" t="s">
        <v>730</v>
      </c>
      <c r="H3" s="4" t="s">
        <v>731</v>
      </c>
      <c r="I3" s="4" t="s">
        <v>735</v>
      </c>
      <c r="J3" s="4" t="s">
        <v>733</v>
      </c>
      <c r="K3" s="4" t="s">
        <v>734</v>
      </c>
      <c r="L3" s="4" t="s">
        <v>20</v>
      </c>
      <c r="M3" s="4" t="s">
        <v>21</v>
      </c>
      <c r="N3" s="4" t="s">
        <v>672</v>
      </c>
    </row>
    <row r="4" spans="1:14">
      <c r="A4" s="12" cm="1">
        <f t="array" ref="A4:F5">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_xlpm.data,_xlfn._xlws.FILTER(_xlfn.HSTACK(_xlpm.wildcad,_xlpm.fireName,_xlpm.humanAc,_xlpm.lightningAc,_xlpm.undeterminedAc,_xlpm.iqcs),UPPER(TRIM(_xlpm.district))="SHR"),
    IFERROR(_xlfn._xlws.SORT(_xlpm.data,1,1),"")
)</f>
        <v>173</v>
      </c>
      <c r="B4" s="10" t="str">
        <v>Glass House</v>
      </c>
      <c r="C4" s="34">
        <v>0</v>
      </c>
      <c r="D4" s="34">
        <v>0.6</v>
      </c>
      <c r="E4" s="34">
        <v>0</v>
      </c>
      <c r="F4" s="32">
        <v>0</v>
      </c>
      <c r="G4" s="23">
        <f>COUNTIF(C4:C199,"&gt;0")</f>
        <v>0</v>
      </c>
      <c r="H4" s="11">
        <f>COUNTIF(D4:D199,"&gt;0")</f>
        <v>2</v>
      </c>
      <c r="I4" s="11">
        <f>COUNTIF(E4:E199,"&gt;0")</f>
        <v>0</v>
      </c>
      <c r="J4" s="35">
        <f>SUM(C4:C199)</f>
        <v>0</v>
      </c>
      <c r="K4" s="35">
        <f>SUM(D4:D199)</f>
        <v>0.7</v>
      </c>
      <c r="L4" s="35">
        <f>SUM(E4:E199)</f>
        <v>0</v>
      </c>
      <c r="M4" s="35">
        <f>SUM(J4:K4)</f>
        <v>0.7</v>
      </c>
      <c r="N4" s="11">
        <f>SUM(G4,H4)</f>
        <v>2</v>
      </c>
    </row>
    <row r="5" spans="1:14" ht="20.100000000000001" customHeight="1">
      <c r="A5" s="12">
        <v>178</v>
      </c>
      <c r="B5" s="10" t="str">
        <v>Dergarmo Canyon</v>
      </c>
      <c r="C5" s="34">
        <v>0</v>
      </c>
      <c r="D5" s="34">
        <v>0.1</v>
      </c>
      <c r="E5" s="34">
        <v>0</v>
      </c>
      <c r="F5" s="32">
        <v>0</v>
      </c>
    </row>
    <row r="6" spans="1:14" ht="20.100000000000001" customHeight="1">
      <c r="A6" s="12"/>
      <c r="B6" s="10"/>
      <c r="C6" s="34"/>
      <c r="D6" s="34"/>
      <c r="E6" s="34"/>
      <c r="F6" s="32"/>
    </row>
    <row r="7" spans="1:14" ht="20.100000000000001" customHeight="1">
      <c r="A7" s="12"/>
      <c r="B7" s="10"/>
      <c r="C7" s="34"/>
      <c r="D7" s="34"/>
      <c r="E7" s="34"/>
      <c r="F7" s="32"/>
    </row>
    <row r="8" spans="1:14" ht="20.100000000000001" customHeight="1">
      <c r="A8" s="12"/>
      <c r="B8" s="10"/>
      <c r="C8" s="34"/>
      <c r="D8" s="34"/>
      <c r="E8" s="34"/>
      <c r="F8" s="32"/>
    </row>
    <row r="9" spans="1:14" ht="20.100000000000001" customHeight="1">
      <c r="A9" s="12"/>
      <c r="B9" s="10"/>
      <c r="C9" s="34"/>
      <c r="D9" s="34"/>
      <c r="E9" s="34"/>
      <c r="F9" s="32"/>
    </row>
    <row r="10" spans="1:14" ht="20.100000000000001" customHeight="1">
      <c r="A10" s="12"/>
      <c r="B10" s="10"/>
      <c r="C10" s="34"/>
      <c r="D10" s="34"/>
      <c r="E10" s="34"/>
      <c r="F10" s="32"/>
    </row>
    <row r="11" spans="1:14" ht="20.100000000000001" customHeight="1">
      <c r="A11" s="12"/>
      <c r="B11" s="10"/>
      <c r="C11" s="34"/>
      <c r="D11" s="34"/>
      <c r="E11" s="34"/>
      <c r="F11" s="32"/>
    </row>
    <row r="12" spans="1:14" ht="20.100000000000001" customHeight="1">
      <c r="A12" s="12"/>
      <c r="B12" s="10"/>
      <c r="C12" s="34"/>
      <c r="D12" s="34"/>
      <c r="E12" s="34"/>
      <c r="F12" s="32"/>
    </row>
    <row r="13" spans="1:14" ht="20.100000000000001" customHeight="1">
      <c r="A13" s="12"/>
      <c r="B13" s="10"/>
      <c r="C13" s="34"/>
      <c r="D13" s="34"/>
      <c r="E13" s="34"/>
      <c r="F13" s="32"/>
    </row>
    <row r="14" spans="1:14" ht="20.100000000000001" customHeight="1">
      <c r="A14" s="12"/>
      <c r="B14" s="10"/>
      <c r="C14" s="34"/>
      <c r="D14" s="34"/>
      <c r="E14" s="34"/>
      <c r="F14" s="32"/>
    </row>
    <row r="15" spans="1:14" ht="20.100000000000001" customHeight="1">
      <c r="A15" s="12"/>
      <c r="B15" s="10"/>
      <c r="C15" s="34"/>
      <c r="D15" s="34"/>
      <c r="E15" s="34"/>
      <c r="F15" s="32"/>
    </row>
    <row r="16" spans="1:14" ht="20.100000000000001" customHeight="1">
      <c r="A16" s="12"/>
      <c r="B16" s="10"/>
      <c r="C16" s="34"/>
      <c r="D16" s="34"/>
      <c r="E16" s="34"/>
      <c r="F16" s="32"/>
    </row>
    <row r="17" spans="1:6" ht="20.100000000000001" customHeight="1">
      <c r="A17" s="12"/>
      <c r="B17" s="10"/>
      <c r="C17" s="34"/>
      <c r="D17" s="34"/>
      <c r="E17" s="34"/>
      <c r="F17" s="32"/>
    </row>
    <row r="18" spans="1:6" ht="20.100000000000001" customHeight="1">
      <c r="A18" s="12"/>
      <c r="B18" s="10"/>
      <c r="C18" s="34"/>
      <c r="D18" s="34"/>
      <c r="E18" s="34"/>
      <c r="F18" s="32"/>
    </row>
    <row r="19" spans="1:6" ht="20.100000000000001" customHeight="1">
      <c r="A19" s="12"/>
      <c r="B19" s="10"/>
      <c r="C19" s="34"/>
      <c r="D19" s="34"/>
      <c r="E19" s="34"/>
      <c r="F19" s="32"/>
    </row>
    <row r="20" spans="1:6" ht="20.100000000000001" customHeight="1">
      <c r="A20" s="12"/>
      <c r="B20" s="10"/>
      <c r="C20" s="34"/>
      <c r="D20" s="34"/>
      <c r="E20" s="34"/>
      <c r="F20" s="32"/>
    </row>
    <row r="21" spans="1:6" ht="20.100000000000001" customHeight="1">
      <c r="A21" s="12"/>
      <c r="B21" s="10"/>
      <c r="C21" s="34"/>
      <c r="D21" s="34"/>
      <c r="E21" s="34"/>
      <c r="F21" s="32"/>
    </row>
    <row r="22" spans="1:6" ht="20.100000000000001" customHeight="1">
      <c r="A22" s="12"/>
      <c r="B22" s="10"/>
      <c r="C22" s="34"/>
      <c r="D22" s="34"/>
      <c r="E22" s="34"/>
      <c r="F22" s="32"/>
    </row>
    <row r="23" spans="1:6" ht="20.100000000000001" customHeight="1">
      <c r="A23" s="12"/>
      <c r="B23" s="10"/>
      <c r="C23" s="34"/>
      <c r="D23" s="34"/>
      <c r="E23" s="34"/>
      <c r="F23" s="32"/>
    </row>
    <row r="24" spans="1:6" ht="20.100000000000001" customHeight="1">
      <c r="A24" s="12"/>
      <c r="B24" s="10"/>
      <c r="C24" s="34"/>
      <c r="D24" s="34"/>
      <c r="E24" s="34"/>
      <c r="F24" s="32"/>
    </row>
    <row r="25" spans="1:6" ht="20.100000000000001" customHeight="1">
      <c r="A25" s="12"/>
      <c r="B25" s="10"/>
      <c r="C25" s="34"/>
      <c r="D25" s="34"/>
      <c r="E25" s="34"/>
      <c r="F25" s="32"/>
    </row>
    <row r="26" spans="1:6" ht="20.100000000000001" customHeight="1">
      <c r="A26" s="12"/>
      <c r="B26" s="10"/>
      <c r="C26" s="34"/>
      <c r="D26" s="34"/>
      <c r="E26" s="34"/>
      <c r="F26" s="32"/>
    </row>
    <row r="27" spans="1:6" ht="20.100000000000001" customHeight="1">
      <c r="A27" s="12"/>
      <c r="B27" s="10"/>
      <c r="C27" s="34"/>
      <c r="D27" s="34"/>
      <c r="E27" s="34"/>
      <c r="F27" s="32"/>
    </row>
    <row r="28" spans="1:6" ht="20.100000000000001" customHeight="1">
      <c r="A28" s="12"/>
      <c r="B28" s="10"/>
      <c r="C28" s="34"/>
      <c r="D28" s="34"/>
      <c r="E28" s="34"/>
      <c r="F28" s="32"/>
    </row>
    <row r="29" spans="1:6" ht="20.100000000000001" customHeight="1">
      <c r="A29" s="12"/>
      <c r="B29" s="10"/>
      <c r="C29" s="34"/>
      <c r="D29" s="34"/>
      <c r="E29" s="34"/>
      <c r="F29" s="32"/>
    </row>
    <row r="30" spans="1:6" ht="20.100000000000001" customHeight="1">
      <c r="A30" s="12"/>
      <c r="B30" s="10"/>
      <c r="C30" s="34"/>
      <c r="D30" s="34"/>
      <c r="E30" s="34"/>
      <c r="F30" s="32"/>
    </row>
    <row r="31" spans="1:6" ht="20.100000000000001" customHeight="1">
      <c r="A31" s="12"/>
      <c r="B31" s="10"/>
      <c r="C31" s="34"/>
      <c r="D31" s="34"/>
      <c r="E31" s="34"/>
      <c r="F31" s="32"/>
    </row>
    <row r="32" spans="1:6" ht="20.100000000000001" customHeight="1">
      <c r="A32" s="12"/>
      <c r="B32" s="10"/>
      <c r="C32" s="34"/>
      <c r="D32" s="34"/>
      <c r="E32" s="34"/>
      <c r="F32" s="32"/>
    </row>
  </sheetData>
  <mergeCells count="1">
    <mergeCell ref="A1:D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tabColor theme="2" tint="-0.499984740745262"/>
  </sheetPr>
  <dimension ref="A1:N32"/>
  <sheetViews>
    <sheetView workbookViewId="0">
      <selection activeCell="A5" sqref="A5"/>
    </sheetView>
  </sheetViews>
  <sheetFormatPr defaultColWidth="9.140625" defaultRowHeight="15"/>
  <cols>
    <col min="1" max="6" width="18.7109375" customWidth="1"/>
  </cols>
  <sheetData>
    <row r="1" spans="1:14">
      <c r="A1" s="203" t="s">
        <v>760</v>
      </c>
      <c r="B1" s="203"/>
      <c r="C1" s="203"/>
      <c r="D1" s="203"/>
      <c r="E1" s="183"/>
      <c r="F1" s="183"/>
    </row>
    <row r="2" spans="1:14">
      <c r="A2" s="2"/>
      <c r="B2" s="2"/>
      <c r="C2" s="2"/>
      <c r="D2" s="2"/>
    </row>
    <row r="3" spans="1:14" ht="60">
      <c r="A3" s="1" t="s">
        <v>725</v>
      </c>
      <c r="B3" s="1" t="s">
        <v>726</v>
      </c>
      <c r="C3" s="1" t="s">
        <v>727</v>
      </c>
      <c r="D3" s="1" t="s">
        <v>728</v>
      </c>
      <c r="E3" s="1" t="s">
        <v>17</v>
      </c>
      <c r="F3" s="1" t="s">
        <v>729</v>
      </c>
      <c r="G3" s="4" t="s">
        <v>730</v>
      </c>
      <c r="H3" s="4" t="s">
        <v>731</v>
      </c>
      <c r="I3" s="4" t="s">
        <v>735</v>
      </c>
      <c r="J3" s="4" t="s">
        <v>733</v>
      </c>
      <c r="K3" s="4" t="s">
        <v>734</v>
      </c>
      <c r="L3" s="4" t="s">
        <v>20</v>
      </c>
      <c r="M3" s="4" t="s">
        <v>21</v>
      </c>
      <c r="N3" s="4" t="s">
        <v>672</v>
      </c>
    </row>
    <row r="4" spans="1:14">
      <c r="A4" s="12" t="str" cm="1">
        <f t="array" ref="A4">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_xlpm.data,_xlfn._xlws.FILTER(_xlfn.HSTACK(_xlpm.wildcad,_xlpm.fireName,_xlpm.humanAc,_xlpm.lightningAc,_xlpm.undeterminedAc,_xlpm.iqcs),UPPER(TRIM(_xlpm.district))="BVR"),
    IFERROR(_xlfn._xlws.SORT(_xlpm.data,1,1),"")
)</f>
        <v/>
      </c>
      <c r="B4" s="10"/>
      <c r="C4" s="21"/>
      <c r="D4" s="21"/>
      <c r="E4" s="21"/>
      <c r="F4" s="10"/>
      <c r="G4" s="11">
        <f>COUNTIF(C4:C199,"&gt;0")</f>
        <v>0</v>
      </c>
      <c r="H4" s="11">
        <f>COUNTIF(D4:D199,"&gt;0")</f>
        <v>0</v>
      </c>
      <c r="I4" s="11">
        <f>COUNTIF(E4:E199,"&gt;0")</f>
        <v>0</v>
      </c>
      <c r="J4" s="22">
        <f>SUM(C4:C199)</f>
        <v>0</v>
      </c>
      <c r="K4" s="22">
        <f>SUM(D4:D199)</f>
        <v>0</v>
      </c>
      <c r="L4" s="22">
        <f>SUM(E4:E199)</f>
        <v>0</v>
      </c>
      <c r="M4" s="22">
        <f>SUM(J4:K4)</f>
        <v>0</v>
      </c>
      <c r="N4" s="11">
        <f>SUM(G4,H4)</f>
        <v>0</v>
      </c>
    </row>
    <row r="5" spans="1:14" ht="20.100000000000001" customHeight="1">
      <c r="A5" s="12"/>
      <c r="B5" s="10"/>
      <c r="C5" s="21"/>
      <c r="D5" s="21"/>
      <c r="E5" s="21"/>
      <c r="F5" s="10"/>
    </row>
    <row r="6" spans="1:14" ht="20.100000000000001" customHeight="1">
      <c r="A6" s="12"/>
      <c r="B6" s="10"/>
      <c r="C6" s="21"/>
      <c r="D6" s="21"/>
      <c r="E6" s="21"/>
      <c r="F6" s="10"/>
    </row>
    <row r="7" spans="1:14" ht="20.100000000000001" customHeight="1">
      <c r="A7" s="12"/>
      <c r="B7" s="10"/>
      <c r="C7" s="21"/>
      <c r="D7" s="21"/>
      <c r="E7" s="21"/>
      <c r="F7" s="10"/>
    </row>
    <row r="8" spans="1:14" ht="20.100000000000001" customHeight="1">
      <c r="A8" s="12"/>
      <c r="B8" s="10"/>
      <c r="C8" s="21"/>
      <c r="D8" s="21"/>
      <c r="E8" s="21"/>
      <c r="F8" s="10"/>
    </row>
    <row r="9" spans="1:14" ht="20.100000000000001" customHeight="1">
      <c r="A9" s="12"/>
      <c r="B9" s="10"/>
      <c r="C9" s="21"/>
      <c r="D9" s="21"/>
      <c r="E9" s="21"/>
      <c r="F9" s="10"/>
    </row>
    <row r="10" spans="1:14" ht="20.100000000000001" customHeight="1">
      <c r="A10" s="12"/>
      <c r="B10" s="10"/>
      <c r="C10" s="21"/>
      <c r="D10" s="21"/>
      <c r="E10" s="21"/>
      <c r="F10" s="10"/>
    </row>
    <row r="11" spans="1:14" ht="20.100000000000001" customHeight="1">
      <c r="A11" s="12"/>
      <c r="B11" s="10"/>
      <c r="C11" s="21"/>
      <c r="D11" s="21"/>
      <c r="E11" s="21"/>
      <c r="F11" s="10"/>
    </row>
    <row r="12" spans="1:14" ht="20.100000000000001" customHeight="1">
      <c r="A12" s="12"/>
      <c r="B12" s="10"/>
      <c r="C12" s="21"/>
      <c r="D12" s="21"/>
      <c r="E12" s="21"/>
      <c r="F12" s="10"/>
    </row>
    <row r="13" spans="1:14" ht="20.100000000000001" customHeight="1">
      <c r="A13" s="12"/>
      <c r="B13" s="10"/>
      <c r="C13" s="21"/>
      <c r="D13" s="21"/>
      <c r="E13" s="21"/>
      <c r="F13" s="10"/>
    </row>
    <row r="14" spans="1:14" ht="20.100000000000001" customHeight="1">
      <c r="A14" s="12"/>
      <c r="B14" s="10"/>
      <c r="C14" s="21"/>
      <c r="D14" s="21"/>
      <c r="E14" s="21"/>
      <c r="F14" s="10"/>
    </row>
    <row r="15" spans="1:14" ht="20.100000000000001" customHeight="1">
      <c r="A15" s="12"/>
      <c r="B15" s="10"/>
      <c r="C15" s="21"/>
      <c r="D15" s="21"/>
      <c r="E15" s="21"/>
      <c r="F15" s="10"/>
    </row>
    <row r="16" spans="1:14" ht="20.100000000000001" customHeight="1">
      <c r="A16" s="12"/>
      <c r="B16" s="10"/>
      <c r="C16" s="21"/>
      <c r="D16" s="21"/>
      <c r="E16" s="21"/>
      <c r="F16" s="10"/>
    </row>
    <row r="17" spans="1:6" ht="20.100000000000001" customHeight="1">
      <c r="A17" s="12"/>
      <c r="B17" s="10"/>
      <c r="C17" s="21"/>
      <c r="D17" s="21"/>
      <c r="E17" s="21"/>
      <c r="F17" s="10"/>
    </row>
    <row r="18" spans="1:6" ht="20.100000000000001" customHeight="1">
      <c r="A18" s="12"/>
      <c r="B18" s="10"/>
      <c r="C18" s="21"/>
      <c r="D18" s="21"/>
      <c r="E18" s="21"/>
      <c r="F18" s="10"/>
    </row>
    <row r="19" spans="1:6" ht="20.100000000000001" customHeight="1">
      <c r="A19" s="12"/>
      <c r="B19" s="10"/>
      <c r="C19" s="21"/>
      <c r="D19" s="21"/>
      <c r="E19" s="21"/>
      <c r="F19" s="10"/>
    </row>
    <row r="20" spans="1:6" ht="20.100000000000001" customHeight="1">
      <c r="A20" s="12"/>
      <c r="B20" s="10"/>
      <c r="C20" s="21"/>
      <c r="D20" s="21"/>
      <c r="E20" s="21"/>
      <c r="F20" s="10"/>
    </row>
    <row r="21" spans="1:6" ht="20.100000000000001" customHeight="1">
      <c r="A21" s="12"/>
      <c r="B21" s="10"/>
      <c r="C21" s="21"/>
      <c r="D21" s="21"/>
      <c r="E21" s="21"/>
      <c r="F21" s="10"/>
    </row>
    <row r="22" spans="1:6" ht="20.100000000000001" customHeight="1">
      <c r="A22" s="12"/>
      <c r="B22" s="10"/>
      <c r="C22" s="21"/>
      <c r="D22" s="21"/>
      <c r="E22" s="21"/>
      <c r="F22" s="10"/>
    </row>
    <row r="23" spans="1:6" ht="20.100000000000001" customHeight="1">
      <c r="A23" s="12"/>
      <c r="B23" s="10"/>
      <c r="C23" s="21"/>
      <c r="D23" s="21"/>
      <c r="E23" s="21"/>
      <c r="F23" s="10"/>
    </row>
    <row r="24" spans="1:6" ht="20.100000000000001" customHeight="1">
      <c r="A24" s="12"/>
      <c r="B24" s="10"/>
      <c r="C24" s="21"/>
      <c r="D24" s="21"/>
      <c r="E24" s="21"/>
      <c r="F24" s="10"/>
    </row>
    <row r="25" spans="1:6" ht="20.100000000000001" customHeight="1">
      <c r="A25" s="12"/>
      <c r="B25" s="10"/>
      <c r="C25" s="21"/>
      <c r="D25" s="21"/>
      <c r="E25" s="21"/>
      <c r="F25" s="10"/>
    </row>
    <row r="26" spans="1:6" ht="20.100000000000001" customHeight="1">
      <c r="A26" s="12"/>
      <c r="B26" s="10"/>
      <c r="C26" s="21"/>
      <c r="D26" s="21"/>
      <c r="E26" s="21"/>
      <c r="F26" s="10"/>
    </row>
    <row r="27" spans="1:6" ht="20.100000000000001" customHeight="1">
      <c r="A27" s="12"/>
      <c r="B27" s="10"/>
      <c r="C27" s="21"/>
      <c r="D27" s="21"/>
      <c r="E27" s="21"/>
      <c r="F27" s="10"/>
    </row>
    <row r="28" spans="1:6" ht="20.100000000000001" customHeight="1">
      <c r="A28" s="12"/>
      <c r="B28" s="10"/>
      <c r="C28" s="21"/>
      <c r="D28" s="21"/>
      <c r="E28" s="21"/>
      <c r="F28" s="10"/>
    </row>
    <row r="29" spans="1:6" ht="20.100000000000001" customHeight="1">
      <c r="A29" s="12"/>
      <c r="B29" s="10"/>
      <c r="C29" s="21"/>
      <c r="D29" s="21"/>
      <c r="E29" s="21"/>
      <c r="F29" s="10"/>
    </row>
    <row r="30" spans="1:6" ht="20.100000000000001" customHeight="1">
      <c r="A30" s="12"/>
      <c r="B30" s="10"/>
      <c r="C30" s="21"/>
      <c r="D30" s="21"/>
      <c r="E30" s="21"/>
      <c r="F30" s="10"/>
    </row>
    <row r="31" spans="1:6" ht="20.100000000000001" customHeight="1">
      <c r="A31" s="12"/>
      <c r="B31" s="10"/>
      <c r="C31" s="21"/>
      <c r="D31" s="21"/>
      <c r="E31" s="21"/>
      <c r="F31" s="10"/>
    </row>
    <row r="32" spans="1:6" ht="20.100000000000001" customHeight="1">
      <c r="A32" s="12"/>
      <c r="B32" s="10"/>
      <c r="C32" s="21"/>
      <c r="D32" s="21"/>
      <c r="E32" s="21"/>
      <c r="F32" s="10"/>
    </row>
  </sheetData>
  <mergeCells count="1">
    <mergeCell ref="A1:D1"/>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2" tint="-0.499984740745262"/>
  </sheetPr>
  <dimension ref="A1:N32"/>
  <sheetViews>
    <sheetView zoomScaleNormal="100" workbookViewId="0">
      <selection activeCell="A5" sqref="A5"/>
    </sheetView>
  </sheetViews>
  <sheetFormatPr defaultColWidth="9.140625" defaultRowHeight="15"/>
  <cols>
    <col min="1" max="6" width="18.7109375" customWidth="1"/>
  </cols>
  <sheetData>
    <row r="1" spans="1:14">
      <c r="A1" s="203" t="s">
        <v>761</v>
      </c>
      <c r="B1" s="203"/>
      <c r="C1" s="203"/>
      <c r="D1" s="203"/>
      <c r="E1" s="183"/>
      <c r="F1" s="183"/>
    </row>
    <row r="2" spans="1:14">
      <c r="A2" s="2"/>
      <c r="B2" s="2"/>
      <c r="C2" s="2"/>
      <c r="D2" s="2"/>
    </row>
    <row r="3" spans="1:14" ht="60">
      <c r="A3" s="1" t="s">
        <v>725</v>
      </c>
      <c r="B3" s="1" t="s">
        <v>726</v>
      </c>
      <c r="C3" s="1" t="s">
        <v>727</v>
      </c>
      <c r="D3" s="1" t="s">
        <v>728</v>
      </c>
      <c r="E3" s="1" t="s">
        <v>17</v>
      </c>
      <c r="F3" s="31" t="s">
        <v>729</v>
      </c>
      <c r="G3" s="4" t="s">
        <v>730</v>
      </c>
      <c r="H3" s="4" t="s">
        <v>731</v>
      </c>
      <c r="I3" s="4" t="s">
        <v>735</v>
      </c>
      <c r="J3" s="4" t="s">
        <v>733</v>
      </c>
      <c r="K3" s="4" t="s">
        <v>734</v>
      </c>
      <c r="L3" s="4" t="s">
        <v>20</v>
      </c>
      <c r="M3" s="4" t="s">
        <v>21</v>
      </c>
      <c r="N3" s="4" t="s">
        <v>672</v>
      </c>
    </row>
    <row r="4" spans="1:14">
      <c r="A4" s="12" cm="1">
        <f t="array" ref="A4:F4">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_xlpm.data,_xlfn._xlws.FILTER(_xlfn.HSTACK(_xlpm.wildcad,_xlpm.fireName,_xlpm.humanAc,_xlpm.lightningAc,_xlpm.undeterminedAc,_xlpm.iqcs),UPPER(TRIM(_xlpm.district))="KLR"),
    IFERROR(_xlfn._xlws.SORT(_xlpm.data,1,1),"")
)</f>
        <v>109</v>
      </c>
      <c r="B4" s="10" t="str">
        <v>Three Creek</v>
      </c>
      <c r="C4" s="21">
        <v>21.5</v>
      </c>
      <c r="D4" s="21">
        <v>0</v>
      </c>
      <c r="E4" s="21">
        <v>0</v>
      </c>
      <c r="F4" s="32">
        <v>0</v>
      </c>
      <c r="G4" s="11">
        <f>COUNTIF(C4:C199,"&gt;0")</f>
        <v>1</v>
      </c>
      <c r="H4" s="11">
        <f>COUNTIF(D4:D199,"&gt;0")</f>
        <v>0</v>
      </c>
      <c r="I4" s="11">
        <f>COUNTIF(E4:E199,"&gt;0")</f>
        <v>0</v>
      </c>
      <c r="J4" s="22">
        <f>SUM(C4:C199)</f>
        <v>21.5</v>
      </c>
      <c r="K4" s="22">
        <f>SUM(D4:D199)</f>
        <v>0</v>
      </c>
      <c r="L4" s="22">
        <f>SUM(E4:E199)</f>
        <v>0</v>
      </c>
      <c r="M4" s="22">
        <f>SUM(J4:K4)</f>
        <v>21.5</v>
      </c>
      <c r="N4" s="11">
        <f>SUM(G4,H4)</f>
        <v>1</v>
      </c>
    </row>
    <row r="5" spans="1:14" ht="20.100000000000001" customHeight="1">
      <c r="A5" s="12"/>
      <c r="B5" s="10"/>
      <c r="C5" s="21"/>
      <c r="D5" s="21"/>
      <c r="E5" s="21"/>
      <c r="F5" s="32"/>
    </row>
    <row r="6" spans="1:14" ht="20.100000000000001" customHeight="1">
      <c r="A6" s="12"/>
      <c r="B6" s="10"/>
      <c r="C6" s="21"/>
      <c r="D6" s="21"/>
      <c r="E6" s="21"/>
      <c r="F6" s="32"/>
    </row>
    <row r="7" spans="1:14" ht="20.100000000000001" customHeight="1">
      <c r="A7" s="12"/>
      <c r="B7" s="10"/>
      <c r="C7" s="21"/>
      <c r="D7" s="21"/>
      <c r="E7" s="21"/>
      <c r="F7" s="32"/>
    </row>
    <row r="8" spans="1:14" ht="20.100000000000001" customHeight="1">
      <c r="A8" s="12"/>
      <c r="B8" s="10"/>
      <c r="C8" s="21"/>
      <c r="D8" s="21"/>
      <c r="E8" s="21"/>
      <c r="F8" s="32"/>
    </row>
    <row r="9" spans="1:14" ht="20.100000000000001" customHeight="1">
      <c r="A9" s="12"/>
      <c r="B9" s="10"/>
      <c r="C9" s="21"/>
      <c r="D9" s="21"/>
      <c r="E9" s="21"/>
      <c r="F9" s="32"/>
    </row>
    <row r="10" spans="1:14" ht="20.100000000000001" customHeight="1">
      <c r="A10" s="12"/>
      <c r="B10" s="10"/>
      <c r="C10" s="21"/>
      <c r="D10" s="21"/>
      <c r="E10" s="21"/>
      <c r="F10" s="32"/>
    </row>
    <row r="11" spans="1:14" ht="20.100000000000001" customHeight="1">
      <c r="A11" s="12"/>
      <c r="B11" s="10"/>
      <c r="C11" s="21"/>
      <c r="D11" s="21"/>
      <c r="E11" s="21"/>
      <c r="F11" s="32"/>
    </row>
    <row r="12" spans="1:14" ht="20.100000000000001" customHeight="1">
      <c r="A12" s="12"/>
      <c r="B12" s="10"/>
      <c r="C12" s="21"/>
      <c r="D12" s="21"/>
      <c r="E12" s="21"/>
      <c r="F12" s="32"/>
    </row>
    <row r="13" spans="1:14" ht="20.100000000000001" customHeight="1">
      <c r="A13" s="12"/>
      <c r="B13" s="10"/>
      <c r="C13" s="21"/>
      <c r="D13" s="21"/>
      <c r="E13" s="21"/>
      <c r="F13" s="32"/>
    </row>
    <row r="14" spans="1:14" ht="20.100000000000001" customHeight="1">
      <c r="A14" s="12"/>
      <c r="B14" s="10"/>
      <c r="C14" s="21"/>
      <c r="D14" s="21"/>
      <c r="E14" s="21"/>
      <c r="F14" s="32"/>
    </row>
    <row r="15" spans="1:14" ht="20.100000000000001" customHeight="1">
      <c r="A15" s="12"/>
      <c r="B15" s="10"/>
      <c r="C15" s="21"/>
      <c r="D15" s="21"/>
      <c r="E15" s="21"/>
      <c r="F15" s="32"/>
    </row>
    <row r="16" spans="1:14" ht="20.100000000000001" customHeight="1">
      <c r="A16" s="12"/>
      <c r="B16" s="10"/>
      <c r="C16" s="21"/>
      <c r="D16" s="21"/>
      <c r="E16" s="21"/>
      <c r="F16" s="32"/>
    </row>
    <row r="17" spans="1:6" ht="20.100000000000001" customHeight="1">
      <c r="A17" s="12"/>
      <c r="B17" s="10"/>
      <c r="C17" s="21"/>
      <c r="D17" s="21"/>
      <c r="E17" s="21"/>
      <c r="F17" s="32"/>
    </row>
    <row r="18" spans="1:6" ht="20.100000000000001" customHeight="1">
      <c r="A18" s="12"/>
      <c r="B18" s="10"/>
      <c r="C18" s="21"/>
      <c r="D18" s="21"/>
      <c r="E18" s="21"/>
      <c r="F18" s="32"/>
    </row>
    <row r="19" spans="1:6" ht="20.100000000000001" customHeight="1">
      <c r="A19" s="12"/>
      <c r="B19" s="10"/>
      <c r="C19" s="21"/>
      <c r="D19" s="21"/>
      <c r="E19" s="21"/>
      <c r="F19" s="32"/>
    </row>
    <row r="20" spans="1:6" ht="20.100000000000001" customHeight="1">
      <c r="A20" s="12"/>
      <c r="B20" s="10"/>
      <c r="C20" s="21"/>
      <c r="D20" s="21"/>
      <c r="E20" s="21"/>
      <c r="F20" s="32"/>
    </row>
    <row r="21" spans="1:6" ht="20.100000000000001" customHeight="1">
      <c r="A21" s="12"/>
      <c r="B21" s="10"/>
      <c r="C21" s="21"/>
      <c r="D21" s="21"/>
      <c r="E21" s="21"/>
      <c r="F21" s="32"/>
    </row>
    <row r="22" spans="1:6" ht="20.100000000000001" customHeight="1">
      <c r="A22" s="12"/>
      <c r="B22" s="10"/>
      <c r="C22" s="21"/>
      <c r="D22" s="21"/>
      <c r="E22" s="21"/>
      <c r="F22" s="32"/>
    </row>
    <row r="23" spans="1:6" ht="20.100000000000001" customHeight="1">
      <c r="A23" s="12"/>
      <c r="B23" s="10"/>
      <c r="C23" s="21"/>
      <c r="D23" s="21"/>
      <c r="E23" s="21"/>
      <c r="F23" s="32"/>
    </row>
    <row r="24" spans="1:6" ht="20.100000000000001" customHeight="1">
      <c r="A24" s="12"/>
      <c r="B24" s="10"/>
      <c r="C24" s="21"/>
      <c r="D24" s="21"/>
      <c r="E24" s="21"/>
      <c r="F24" s="32"/>
    </row>
    <row r="25" spans="1:6" ht="20.100000000000001" customHeight="1">
      <c r="A25" s="12"/>
      <c r="B25" s="10"/>
      <c r="C25" s="21"/>
      <c r="D25" s="21"/>
      <c r="E25" s="21"/>
      <c r="F25" s="32"/>
    </row>
    <row r="26" spans="1:6" ht="20.100000000000001" customHeight="1">
      <c r="A26" s="12"/>
      <c r="B26" s="10"/>
      <c r="C26" s="21"/>
      <c r="D26" s="21"/>
      <c r="E26" s="21"/>
      <c r="F26" s="32"/>
    </row>
    <row r="27" spans="1:6" ht="20.100000000000001" customHeight="1">
      <c r="A27" s="12"/>
      <c r="B27" s="10"/>
      <c r="C27" s="21"/>
      <c r="D27" s="21"/>
      <c r="E27" s="21"/>
      <c r="F27" s="32"/>
    </row>
    <row r="28" spans="1:6" ht="20.100000000000001" customHeight="1">
      <c r="A28" s="12"/>
      <c r="B28" s="10"/>
      <c r="C28" s="21"/>
      <c r="D28" s="21"/>
      <c r="E28" s="21"/>
      <c r="F28" s="32"/>
    </row>
    <row r="29" spans="1:6" ht="20.100000000000001" customHeight="1">
      <c r="A29" s="12"/>
      <c r="B29" s="10"/>
      <c r="C29" s="21"/>
      <c r="D29" s="21"/>
      <c r="E29" s="21"/>
      <c r="F29" s="32"/>
    </row>
    <row r="30" spans="1:6" ht="20.100000000000001" customHeight="1">
      <c r="A30" s="12"/>
      <c r="B30" s="10"/>
      <c r="C30" s="21"/>
      <c r="D30" s="21"/>
      <c r="E30" s="21"/>
      <c r="F30" s="32"/>
    </row>
    <row r="31" spans="1:6" ht="20.100000000000001" customHeight="1">
      <c r="A31" s="12"/>
      <c r="B31" s="10"/>
      <c r="C31" s="21"/>
      <c r="D31" s="21"/>
      <c r="E31" s="21"/>
      <c r="F31" s="32"/>
    </row>
    <row r="32" spans="1:6" ht="20.100000000000001" customHeight="1">
      <c r="A32" s="12"/>
      <c r="B32" s="10"/>
      <c r="C32" s="21"/>
      <c r="D32" s="21"/>
      <c r="E32" s="21"/>
      <c r="F32" s="32"/>
    </row>
  </sheetData>
  <mergeCells count="1">
    <mergeCell ref="A1:D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FF296-7E1B-4AAD-BD7B-754C0E028DE5}">
  <sheetPr>
    <tabColor rgb="FFFFC000"/>
  </sheetPr>
  <dimension ref="A1:N32"/>
  <sheetViews>
    <sheetView workbookViewId="0">
      <selection activeCell="A5" sqref="A5"/>
    </sheetView>
  </sheetViews>
  <sheetFormatPr defaultColWidth="9.140625" defaultRowHeight="15"/>
  <cols>
    <col min="1" max="6" width="18.7109375" customWidth="1"/>
  </cols>
  <sheetData>
    <row r="1" spans="1:14">
      <c r="A1" s="203" t="s">
        <v>762</v>
      </c>
      <c r="B1" s="203"/>
      <c r="C1" s="203"/>
      <c r="D1" s="203"/>
      <c r="E1" s="183"/>
      <c r="F1" s="183"/>
    </row>
    <row r="2" spans="1:14">
      <c r="A2" s="2"/>
      <c r="B2" s="2"/>
      <c r="C2" s="2"/>
      <c r="D2" s="2"/>
    </row>
    <row r="3" spans="1:14" ht="60">
      <c r="A3" s="1" t="s">
        <v>725</v>
      </c>
      <c r="B3" s="1" t="s">
        <v>726</v>
      </c>
      <c r="C3" s="1" t="s">
        <v>727</v>
      </c>
      <c r="D3" s="1" t="s">
        <v>728</v>
      </c>
      <c r="E3" s="1" t="s">
        <v>17</v>
      </c>
      <c r="F3" s="31" t="s">
        <v>729</v>
      </c>
      <c r="G3" s="4" t="s">
        <v>730</v>
      </c>
      <c r="H3" s="4" t="s">
        <v>731</v>
      </c>
      <c r="I3" s="4" t="s">
        <v>735</v>
      </c>
      <c r="J3" s="4" t="s">
        <v>733</v>
      </c>
      <c r="K3" s="4" t="s">
        <v>734</v>
      </c>
      <c r="L3" s="4" t="s">
        <v>20</v>
      </c>
      <c r="M3" s="4" t="s">
        <v>21</v>
      </c>
      <c r="N3" s="4" t="s">
        <v>672</v>
      </c>
    </row>
    <row r="4" spans="1:14">
      <c r="A4" s="12" t="str" cm="1">
        <f t="array" ref="A4">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_xlpm.data,_xlfn._xlws.FILTER(_xlfn.HSTACK(_xlpm.wildcad,_xlpm.fireName,_xlpm.humanAc,_xlpm.lightningAc,_xlpm.undeterminedAc,_xlpm.iqcs),UPPER(TRIM(_xlpm.district))="ORKLT"),
    IFERROR(_xlfn._xlws.SORT(_xlpm.data,1,1),"")
)</f>
        <v/>
      </c>
      <c r="B4" s="10"/>
      <c r="C4" s="21"/>
      <c r="D4" s="21"/>
      <c r="E4" s="21"/>
      <c r="F4" s="32"/>
      <c r="G4" s="11">
        <f>COUNTIF(C4:C199,"&gt;0")</f>
        <v>0</v>
      </c>
      <c r="H4" s="11">
        <f>COUNTIF(D4:D199,"&gt;0")</f>
        <v>0</v>
      </c>
      <c r="I4" s="11">
        <f>COUNTIF(E4:E199,"&gt;0")</f>
        <v>0</v>
      </c>
      <c r="J4" s="22">
        <f>SUM(C4:C199)</f>
        <v>0</v>
      </c>
      <c r="K4" s="22">
        <f>SUM(D4:D199)</f>
        <v>0</v>
      </c>
      <c r="L4" s="22">
        <f>SUM(E4:E199)</f>
        <v>0</v>
      </c>
      <c r="M4" s="22">
        <f>SUM(J4:K4)</f>
        <v>0</v>
      </c>
      <c r="N4" s="11">
        <f>SUM(G4,H4)</f>
        <v>0</v>
      </c>
    </row>
    <row r="5" spans="1:14" ht="20.100000000000001" customHeight="1">
      <c r="A5" s="12"/>
      <c r="B5" s="10"/>
      <c r="C5" s="21"/>
      <c r="D5" s="21"/>
      <c r="E5" s="21"/>
      <c r="F5" s="32"/>
    </row>
    <row r="6" spans="1:14" ht="20.100000000000001" customHeight="1">
      <c r="A6" s="12"/>
      <c r="B6" s="10"/>
      <c r="C6" s="21"/>
      <c r="D6" s="21"/>
      <c r="E6" s="21"/>
      <c r="F6" s="32"/>
    </row>
    <row r="7" spans="1:14" ht="20.100000000000001" customHeight="1">
      <c r="A7" s="12"/>
      <c r="B7" s="10"/>
      <c r="C7" s="21"/>
      <c r="D7" s="21"/>
      <c r="E7" s="21"/>
      <c r="F7" s="32"/>
    </row>
    <row r="8" spans="1:14" ht="20.100000000000001" customHeight="1">
      <c r="A8" s="12"/>
      <c r="B8" s="10"/>
      <c r="C8" s="21"/>
      <c r="D8" s="21"/>
      <c r="E8" s="21"/>
      <c r="F8" s="32"/>
    </row>
    <row r="9" spans="1:14" ht="20.100000000000001" customHeight="1">
      <c r="A9" s="12"/>
      <c r="B9" s="10"/>
      <c r="C9" s="21"/>
      <c r="D9" s="21"/>
      <c r="E9" s="21"/>
      <c r="F9" s="32"/>
    </row>
    <row r="10" spans="1:14" ht="20.100000000000001" customHeight="1">
      <c r="A10" s="12"/>
      <c r="B10" s="10"/>
      <c r="C10" s="21"/>
      <c r="D10" s="21"/>
      <c r="E10" s="21"/>
      <c r="F10" s="32"/>
    </row>
    <row r="11" spans="1:14" ht="20.100000000000001" customHeight="1">
      <c r="A11" s="12"/>
      <c r="B11" s="10"/>
      <c r="C11" s="21"/>
      <c r="D11" s="21"/>
      <c r="E11" s="21"/>
      <c r="F11" s="32"/>
    </row>
    <row r="12" spans="1:14" ht="20.100000000000001" customHeight="1">
      <c r="A12" s="12"/>
      <c r="B12" s="10"/>
      <c r="C12" s="21"/>
      <c r="D12" s="21"/>
      <c r="E12" s="21"/>
      <c r="F12" s="32"/>
    </row>
    <row r="13" spans="1:14" ht="20.100000000000001" customHeight="1">
      <c r="A13" s="12"/>
      <c r="B13" s="10"/>
      <c r="C13" s="21"/>
      <c r="D13" s="21"/>
      <c r="E13" s="21"/>
      <c r="F13" s="32"/>
    </row>
    <row r="14" spans="1:14" ht="20.100000000000001" customHeight="1">
      <c r="A14" s="12"/>
      <c r="B14" s="10"/>
      <c r="C14" s="21"/>
      <c r="D14" s="21"/>
      <c r="E14" s="21"/>
      <c r="F14" s="32"/>
    </row>
    <row r="15" spans="1:14" ht="20.100000000000001" customHeight="1">
      <c r="A15" s="12"/>
      <c r="B15" s="10"/>
      <c r="C15" s="21"/>
      <c r="D15" s="21"/>
      <c r="E15" s="21"/>
      <c r="F15" s="32"/>
    </row>
    <row r="16" spans="1:14" ht="20.100000000000001" customHeight="1">
      <c r="A16" s="12"/>
      <c r="B16" s="10"/>
      <c r="C16" s="21"/>
      <c r="D16" s="21"/>
      <c r="E16" s="21"/>
      <c r="F16" s="32"/>
    </row>
    <row r="17" spans="1:6" ht="20.100000000000001" customHeight="1">
      <c r="A17" s="12"/>
      <c r="B17" s="10"/>
      <c r="C17" s="21"/>
      <c r="D17" s="21"/>
      <c r="E17" s="21"/>
      <c r="F17" s="32"/>
    </row>
    <row r="18" spans="1:6" ht="20.100000000000001" customHeight="1">
      <c r="A18" s="12"/>
      <c r="B18" s="10"/>
      <c r="C18" s="21"/>
      <c r="D18" s="21"/>
      <c r="E18" s="21"/>
      <c r="F18" s="32"/>
    </row>
    <row r="19" spans="1:6" ht="20.100000000000001" customHeight="1">
      <c r="A19" s="12"/>
      <c r="B19" s="10"/>
      <c r="C19" s="21"/>
      <c r="D19" s="21"/>
      <c r="E19" s="21"/>
      <c r="F19" s="32"/>
    </row>
    <row r="20" spans="1:6" ht="20.100000000000001" customHeight="1">
      <c r="A20" s="12"/>
      <c r="B20" s="10"/>
      <c r="C20" s="21"/>
      <c r="D20" s="21"/>
      <c r="E20" s="21"/>
      <c r="F20" s="32"/>
    </row>
    <row r="21" spans="1:6" ht="20.100000000000001" customHeight="1">
      <c r="A21" s="12"/>
      <c r="B21" s="10"/>
      <c r="C21" s="21"/>
      <c r="D21" s="21"/>
      <c r="E21" s="21"/>
      <c r="F21" s="32"/>
    </row>
    <row r="22" spans="1:6" ht="20.100000000000001" customHeight="1">
      <c r="A22" s="12"/>
      <c r="B22" s="10"/>
      <c r="C22" s="21"/>
      <c r="D22" s="21"/>
      <c r="E22" s="21"/>
      <c r="F22" s="32"/>
    </row>
    <row r="23" spans="1:6" ht="20.100000000000001" customHeight="1">
      <c r="A23" s="12"/>
      <c r="B23" s="10"/>
      <c r="C23" s="21"/>
      <c r="D23" s="21"/>
      <c r="E23" s="21"/>
      <c r="F23" s="32"/>
    </row>
    <row r="24" spans="1:6" ht="20.100000000000001" customHeight="1">
      <c r="A24" s="12"/>
      <c r="B24" s="10"/>
      <c r="C24" s="21"/>
      <c r="D24" s="21"/>
      <c r="E24" s="21"/>
      <c r="F24" s="32"/>
    </row>
    <row r="25" spans="1:6" ht="20.100000000000001" customHeight="1">
      <c r="A25" s="12"/>
      <c r="B25" s="10"/>
      <c r="C25" s="21"/>
      <c r="D25" s="21"/>
      <c r="E25" s="21"/>
      <c r="F25" s="32"/>
    </row>
    <row r="26" spans="1:6" ht="20.100000000000001" customHeight="1">
      <c r="A26" s="12"/>
      <c r="B26" s="10"/>
      <c r="C26" s="21"/>
      <c r="D26" s="21"/>
      <c r="E26" s="21"/>
      <c r="F26" s="32"/>
    </row>
    <row r="27" spans="1:6" ht="20.100000000000001" customHeight="1">
      <c r="A27" s="12"/>
      <c r="B27" s="10"/>
      <c r="C27" s="21"/>
      <c r="D27" s="21"/>
      <c r="E27" s="21"/>
      <c r="F27" s="32"/>
    </row>
    <row r="28" spans="1:6" ht="20.100000000000001" customHeight="1">
      <c r="A28" s="12"/>
      <c r="B28" s="10"/>
      <c r="C28" s="21"/>
      <c r="D28" s="21"/>
      <c r="E28" s="21"/>
      <c r="F28" s="32"/>
    </row>
    <row r="29" spans="1:6" ht="20.100000000000001" customHeight="1">
      <c r="A29" s="12"/>
      <c r="B29" s="10"/>
      <c r="C29" s="21"/>
      <c r="D29" s="21"/>
      <c r="E29" s="21"/>
      <c r="F29" s="32"/>
    </row>
    <row r="30" spans="1:6" ht="20.100000000000001" customHeight="1">
      <c r="A30" s="12"/>
      <c r="B30" s="10"/>
      <c r="C30" s="21"/>
      <c r="D30" s="21"/>
      <c r="E30" s="21"/>
      <c r="F30" s="32"/>
    </row>
    <row r="31" spans="1:6" ht="20.100000000000001" customHeight="1">
      <c r="A31" s="12"/>
      <c r="B31" s="10"/>
      <c r="C31" s="21"/>
      <c r="D31" s="21"/>
      <c r="E31" s="21"/>
      <c r="F31" s="32"/>
    </row>
    <row r="32" spans="1:6" ht="20.100000000000001" customHeight="1">
      <c r="A32" s="12"/>
      <c r="B32" s="10"/>
      <c r="C32" s="21"/>
      <c r="D32" s="21"/>
      <c r="E32" s="21"/>
      <c r="F32" s="32"/>
    </row>
  </sheetData>
  <mergeCells count="1">
    <mergeCell ref="A1:D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rgb="FF002060"/>
  </sheetPr>
  <dimension ref="A1:E280"/>
  <sheetViews>
    <sheetView workbookViewId="0">
      <selection activeCell="B4" sqref="B4"/>
    </sheetView>
  </sheetViews>
  <sheetFormatPr defaultColWidth="9.140625" defaultRowHeight="15"/>
  <cols>
    <col min="1" max="1" width="15.7109375" customWidth="1"/>
    <col min="2" max="2" width="18.7109375" customWidth="1"/>
    <col min="4" max="4" width="18.7109375" customWidth="1"/>
  </cols>
  <sheetData>
    <row r="1" spans="1:5" ht="15.75" thickBot="1">
      <c r="A1" s="204" t="s">
        <v>763</v>
      </c>
      <c r="B1" s="205"/>
      <c r="C1" s="205"/>
      <c r="D1" s="205"/>
      <c r="E1" s="206"/>
    </row>
    <row r="2" spans="1:5" ht="15.75" thickBot="1"/>
    <row r="3" spans="1:5" ht="15.75" thickBot="1">
      <c r="A3" s="30" t="s">
        <v>764</v>
      </c>
      <c r="B3" s="30" t="s">
        <v>765</v>
      </c>
      <c r="D3" s="14" t="s">
        <v>766</v>
      </c>
    </row>
    <row r="4" spans="1:5" ht="15.75" thickBot="1">
      <c r="A4" s="30">
        <f t="array" ref="A4">IF(ISERROR(INDEX(Longboard!$A$2:$C$603,SMALL(IF(Longboard!$C$2:$C$603=Data!$A$23,ROW(Longboard!$A$2:$A$603)),ROW(1:1))-1,1)),"",INDEX(Longboard!$A$2:$C$603,SMALL(IF(Longboard!$C$2:$C$603=Data!$A$23,ROW(Longboard!$A$2:$A$603)),ROW(1:1))-1,1))</f>
        <v>123</v>
      </c>
      <c r="B4" s="30" t="str">
        <f t="array" ref="B4">IF(ISERROR(INDEX(Longboard!$A$2:$C$603,SMALL(IF(Longboard!$C$2:$C$603=Data!$A$23,ROW(Longboard!$B$2:$B$603)),ROW(1:1))-1,2)),"",INDEX(Longboard!$A$2:$C$603,SMALL(IF(Longboard!$C$2:$C$603=Data!$A$23,ROW(Longboard!$B$2:$B$603)),ROW(1:1))-1,2))</f>
        <v>MA #1</v>
      </c>
      <c r="D4" s="9">
        <f>COUNT(A4:A280)</f>
        <v>17</v>
      </c>
    </row>
    <row r="5" spans="1:5" ht="15.75" thickBot="1">
      <c r="A5" s="30">
        <f t="array" ref="A5">IF(ISERROR(INDEX(Longboard!$A$2:$C$603,SMALL(IF(Longboard!$C$2:$C$603=Data!$A$23,ROW(Longboard!$A$2:$A$603)),ROW(2:2))-1,1)),"",INDEX(Longboard!$A$2:$C$603,SMALL(IF(Longboard!$C$2:$C$603=Data!$A$23,ROW(Longboard!$A$2:$A$603)),ROW(2:2))-1,1))</f>
        <v>124</v>
      </c>
      <c r="B5" s="30" t="str">
        <f t="array" ref="B5">IF(ISERROR(INDEX(Longboard!$A$2:$C$603,SMALL(IF(Longboard!$C$2:$C$603=Data!$A$23,ROW(Longboard!$B$2:$B$603)),ROW(2:2))-1,2)),"",INDEX(Longboard!$A$2:$C$603,SMALL(IF(Longboard!$C$2:$C$603=Data!$A$23,ROW(Longboard!$B$2:$B$603)),ROW(2:2))-1,2))</f>
        <v>MA #2</v>
      </c>
    </row>
    <row r="6" spans="1:5" ht="15.75" thickBot="1">
      <c r="A6" s="30">
        <f t="array" ref="A6">IF(ISERROR(INDEX(Longboard!$A$2:$C$603,SMALL(IF(Longboard!$C$2:$C$603=Data!$A$23,ROW(Longboard!$A$2:$A$603)),ROW(3:3))-1,1)),"",INDEX(Longboard!$A$2:$C$603,SMALL(IF(Longboard!$C$2:$C$603=Data!$A$23,ROW(Longboard!$A$2:$A$603)),ROW(3:3))-1,1))</f>
        <v>161</v>
      </c>
      <c r="B6" s="30" t="str">
        <f t="array" ref="B6">IF(ISERROR(INDEX(Longboard!$A$2:$C$603,SMALL(IF(Longboard!$C$2:$C$603=Data!$A$23,ROW(Longboard!$B$2:$B$603)),ROW(3:3))-1,2)),"",INDEX(Longboard!$A$2:$C$603,SMALL(IF(Longboard!$C$2:$C$603=Data!$A$23,ROW(Longboard!$B$2:$B$603)),ROW(3:3))-1,2))</f>
        <v>MA #3</v>
      </c>
    </row>
    <row r="7" spans="1:5" ht="15.75" thickBot="1">
      <c r="A7" s="30">
        <f t="array" ref="A7">IF(ISERROR(INDEX(Longboard!$A$2:$C$603,SMALL(IF(Longboard!$C$2:$C$603=Data!$A$23,ROW(Longboard!$A$2:$A$603)),ROW(4:4))-1,1)),"",INDEX(Longboard!$A$2:$C$603,SMALL(IF(Longboard!$C$2:$C$603=Data!$A$23,ROW(Longboard!$A$2:$A$603)),ROW(4:4))-1,1))</f>
        <v>162</v>
      </c>
      <c r="B7" s="30" t="str">
        <f t="array" ref="B7">IF(ISERROR(INDEX(Longboard!$A$2:$C$603,SMALL(IF(Longboard!$C$2:$C$603=Data!$A$23,ROW(Longboard!$B$2:$B$603)),ROW(4:4))-1,2)),"",INDEX(Longboard!$A$2:$C$603,SMALL(IF(Longboard!$C$2:$C$603=Data!$A$23,ROW(Longboard!$B$2:$B$603)),ROW(4:4))-1,2))</f>
        <v>MA #4</v>
      </c>
    </row>
    <row r="8" spans="1:5" ht="15.75" thickBot="1">
      <c r="A8" s="30">
        <f t="array" ref="A8">IF(ISERROR(INDEX(Longboard!$A$2:$C$603,SMALL(IF(Longboard!$C$2:$C$603=Data!$A$23,ROW(Longboard!$A$2:$A$603)),ROW(5:5))-1,1)),"",INDEX(Longboard!$A$2:$C$603,SMALL(IF(Longboard!$C$2:$C$603=Data!$A$23,ROW(Longboard!$A$2:$A$603)),ROW(5:5))-1,1))</f>
        <v>165</v>
      </c>
      <c r="B8" s="30" t="str">
        <f t="array" ref="B8">IF(ISERROR(INDEX(Longboard!$A$2:$C$603,SMALL(IF(Longboard!$C$2:$C$603=Data!$A$23,ROW(Longboard!$B$2:$B$603)),ROW(5:5))-1,2)),"",INDEX(Longboard!$A$2:$C$603,SMALL(IF(Longboard!$C$2:$C$603=Data!$A$23,ROW(Longboard!$B$2:$B$603)),ROW(5:5))-1,2))</f>
        <v>MA #5</v>
      </c>
    </row>
    <row r="9" spans="1:5" ht="15.75" thickBot="1">
      <c r="A9" s="30">
        <f t="array" ref="A9">IF(ISERROR(INDEX(Longboard!$A$2:$C$603,SMALL(IF(Longboard!$C$2:$C$603=Data!$A$23,ROW(Longboard!$A$2:$A$603)),ROW(6:6))-1,1)),"",INDEX(Longboard!$A$2:$C$603,SMALL(IF(Longboard!$C$2:$C$603=Data!$A$23,ROW(Longboard!$A$2:$A$603)),ROW(6:6))-1,1))</f>
        <v>166</v>
      </c>
      <c r="B9" s="30" t="str">
        <f t="array" ref="B9">IF(ISERROR(INDEX(Longboard!$A$2:$C$603,SMALL(IF(Longboard!$C$2:$C$603=Data!$A$23,ROW(Longboard!$B$2:$B$603)),ROW(6:6))-1,2)),"",INDEX(Longboard!$A$2:$C$603,SMALL(IF(Longboard!$C$2:$C$603=Data!$A$23,ROW(Longboard!$B$2:$B$603)),ROW(6:6))-1,2))</f>
        <v>MA #6</v>
      </c>
    </row>
    <row r="10" spans="1:5" ht="15.75" thickBot="1">
      <c r="A10" s="30">
        <f t="array" ref="A10">IF(ISERROR(INDEX(Longboard!$A$2:$C$603,SMALL(IF(Longboard!$C$2:$C$603=Data!$A$23,ROW(Longboard!$A$2:$A$603)),ROW(7:7))-1,1)),"",INDEX(Longboard!$A$2:$C$603,SMALL(IF(Longboard!$C$2:$C$603=Data!$A$23,ROW(Longboard!$A$2:$A$603)),ROW(7:7))-1,1))</f>
        <v>193</v>
      </c>
      <c r="B10" s="30" t="str">
        <f t="array" ref="B10">IF(ISERROR(INDEX(Longboard!$A$2:$C$603,SMALL(IF(Longboard!$C$2:$C$603=Data!$A$23,ROW(Longboard!$B$2:$B$603)),ROW(7:7))-1,2)),"",INDEX(Longboard!$A$2:$C$603,SMALL(IF(Longboard!$C$2:$C$603=Data!$A$23,ROW(Longboard!$B$2:$B$603)),ROW(7:7))-1,2))</f>
        <v>MA #7</v>
      </c>
    </row>
    <row r="11" spans="1:5" ht="15.75" thickBot="1">
      <c r="A11" s="30">
        <f t="array" ref="A11">IF(ISERROR(INDEX(Longboard!$A$2:$C$603,SMALL(IF(Longboard!$C$2:$C$603=Data!$A$23,ROW(Longboard!$A$2:$A$603)),ROW(8:8))-1,1)),"",INDEX(Longboard!$A$2:$C$603,SMALL(IF(Longboard!$C$2:$C$603=Data!$A$23,ROW(Longboard!$A$2:$A$603)),ROW(8:8))-1,1))</f>
        <v>201</v>
      </c>
      <c r="B11" s="30" t="str">
        <f t="array" ref="B11">IF(ISERROR(INDEX(Longboard!$A$2:$C$603,SMALL(IF(Longboard!$C$2:$C$603=Data!$A$23,ROW(Longboard!$B$2:$B$603)),ROW(8:8))-1,2)),"",INDEX(Longboard!$A$2:$C$603,SMALL(IF(Longboard!$C$2:$C$603=Data!$A$23,ROW(Longboard!$B$2:$B$603)),ROW(8:8))-1,2))</f>
        <v>Pothole Springs</v>
      </c>
    </row>
    <row r="12" spans="1:5" ht="15.75" thickBot="1">
      <c r="A12" s="30">
        <f t="array" ref="A12">IF(ISERROR(INDEX(Longboard!$A$2:$C$603,SMALL(IF(Longboard!$C$2:$C$603=Data!$A$23,ROW(Longboard!$A$2:$A$603)),ROW(9:9))-1,1)),"",INDEX(Longboard!$A$2:$C$603,SMALL(IF(Longboard!$C$2:$C$603=Data!$A$23,ROW(Longboard!$A$2:$A$603)),ROW(9:9))-1,1))</f>
        <v>204</v>
      </c>
      <c r="B12" s="30" t="str">
        <f t="array" ref="B12">IF(ISERROR(INDEX(Longboard!$A$2:$C$603,SMALL(IF(Longboard!$C$2:$C$603=Data!$A$23,ROW(Longboard!$B$2:$B$603)),ROW(9:9))-1,2)),"",INDEX(Longboard!$A$2:$C$603,SMALL(IF(Longboard!$C$2:$C$603=Data!$A$23,ROW(Longboard!$B$2:$B$603)),ROW(9:9))-1,2))</f>
        <v>Plume</v>
      </c>
    </row>
    <row r="13" spans="1:5" ht="15.75" thickBot="1">
      <c r="A13" s="30">
        <f t="array" ref="A13">IF(ISERROR(INDEX(Longboard!$A$2:$C$603,SMALL(IF(Longboard!$C$2:$C$603=Data!$A$23,ROW(Longboard!$A$2:$A$603)),ROW(10:10))-1,1)),"",INDEX(Longboard!$A$2:$C$603,SMALL(IF(Longboard!$C$2:$C$603=Data!$A$23,ROW(Longboard!$A$2:$A$603)),ROW(10:10))-1,1))</f>
        <v>250</v>
      </c>
      <c r="B13" s="30" t="str">
        <f t="array" ref="B13">IF(ISERROR(INDEX(Longboard!$A$2:$C$603,SMALL(IF(Longboard!$C$2:$C$603=Data!$A$23,ROW(Longboard!$B$2:$B$603)),ROW(10:10))-1,2)),"",INDEX(Longboard!$A$2:$C$603,SMALL(IF(Longboard!$C$2:$C$603=Data!$A$23,ROW(Longboard!$B$2:$B$603)),ROW(10:10))-1,2))</f>
        <v>MA #9</v>
      </c>
    </row>
    <row r="14" spans="1:5" ht="15.75" thickBot="1">
      <c r="A14" s="30">
        <f t="array" ref="A14">IF(ISERROR(INDEX(Longboard!$A$2:$C$603,SMALL(IF(Longboard!$C$2:$C$603=Data!$A$23,ROW(Longboard!$A$2:$A$603)),ROW(11:11))-1,1)),"",INDEX(Longboard!$A$2:$C$603,SMALL(IF(Longboard!$C$2:$C$603=Data!$A$23,ROW(Longboard!$A$2:$A$603)),ROW(11:11))-1,1))</f>
        <v>260</v>
      </c>
      <c r="B14" s="30" t="str">
        <f t="array" ref="B14">IF(ISERROR(INDEX(Longboard!$A$2:$C$603,SMALL(IF(Longboard!$C$2:$C$603=Data!$A$23,ROW(Longboard!$B$2:$B$603)),ROW(11:11))-1,2)),"",INDEX(Longboard!$A$2:$C$603,SMALL(IF(Longboard!$C$2:$C$603=Data!$A$23,ROW(Longboard!$B$2:$B$603)),ROW(11:11))-1,2))</f>
        <v>MA #10</v>
      </c>
    </row>
    <row r="15" spans="1:5" ht="15.75" thickBot="1">
      <c r="A15" s="30">
        <f t="array" ref="A15">IF(ISERROR(INDEX(Longboard!$A$2:$C$603,SMALL(IF(Longboard!$C$2:$C$603=Data!$A$23,ROW(Longboard!$A$2:$A$603)),ROW(12:12))-1,1)),"",INDEX(Longboard!$A$2:$C$603,SMALL(IF(Longboard!$C$2:$C$603=Data!$A$23,ROW(Longboard!$A$2:$A$603)),ROW(12:12))-1,1))</f>
        <v>270</v>
      </c>
      <c r="B15" s="30" t="str">
        <f t="array" ref="B15">IF(ISERROR(INDEX(Longboard!$A$2:$C$603,SMALL(IF(Longboard!$C$2:$C$603=Data!$A$23,ROW(Longboard!$B$2:$B$603)),ROW(12:12))-1,2)),"",INDEX(Longboard!$A$2:$C$603,SMALL(IF(Longboard!$C$2:$C$603=Data!$A$23,ROW(Longboard!$B$2:$B$603)),ROW(12:12))-1,2))</f>
        <v xml:space="preserve">SIFC -Macy (Mutual AID) </v>
      </c>
    </row>
    <row r="16" spans="1:5" ht="15.75" thickBot="1">
      <c r="A16" s="30">
        <f t="array" ref="A16">IF(ISERROR(INDEX(Longboard!$A$2:$C$603,SMALL(IF(Longboard!$C$2:$C$603=Data!$A$23,ROW(Longboard!$A$2:$A$603)),ROW(13:13))-1,1)),"",INDEX(Longboard!$A$2:$C$603,SMALL(IF(Longboard!$C$2:$C$603=Data!$A$23,ROW(Longboard!$A$2:$A$603)),ROW(13:13))-1,1))</f>
        <v>272</v>
      </c>
      <c r="B16" s="30" t="str">
        <f t="array" ref="B16">IF(ISERROR(INDEX(Longboard!$A$2:$C$603,SMALL(IF(Longboard!$C$2:$C$603=Data!$A$23,ROW(Longboard!$B$2:$B$603)),ROW(13:13))-1,2)),"",INDEX(Longboard!$A$2:$C$603,SMALL(IF(Longboard!$C$2:$C$603=Data!$A$23,ROW(Longboard!$B$2:$B$603)),ROW(13:13))-1,2))</f>
        <v>MA #11</v>
      </c>
    </row>
    <row r="17" spans="1:2" ht="15.75" thickBot="1">
      <c r="A17" s="30">
        <f t="array" ref="A17">IF(ISERROR(INDEX(Longboard!$A$2:$C$603,SMALL(IF(Longboard!$C$2:$C$603=Data!$A$23,ROW(Longboard!$A$2:$A$603)),ROW(14:14))-1,1)),"",INDEX(Longboard!$A$2:$C$603,SMALL(IF(Longboard!$C$2:$C$603=Data!$A$23,ROW(Longboard!$A$2:$A$603)),ROW(14:14))-1,1))</f>
        <v>284</v>
      </c>
      <c r="B17" s="30" t="str">
        <f t="array" ref="B17">IF(ISERROR(INDEX(Longboard!$A$2:$C$603,SMALL(IF(Longboard!$C$2:$C$603=Data!$A$23,ROW(Longboard!$B$2:$B$603)),ROW(14:14))-1,2)),"",INDEX(Longboard!$A$2:$C$603,SMALL(IF(Longboard!$C$2:$C$603=Data!$A$23,ROW(Longboard!$B$2:$B$603)),ROW(14:14))-1,2))</f>
        <v>MA #12</v>
      </c>
    </row>
    <row r="18" spans="1:2" ht="15.75" thickBot="1">
      <c r="A18" s="30">
        <f t="array" ref="A18">IF(ISERROR(INDEX(Longboard!$A$2:$C$603,SMALL(IF(Longboard!$C$2:$C$603=Data!$A$23,ROW(Longboard!$A$2:$A$603)),ROW(15:15))-1,1)),"",INDEX(Longboard!$A$2:$C$603,SMALL(IF(Longboard!$C$2:$C$603=Data!$A$23,ROW(Longboard!$A$2:$A$603)),ROW(15:15))-1,1))</f>
        <v>285</v>
      </c>
      <c r="B18" s="30" t="str">
        <f t="array" ref="B18">IF(ISERROR(INDEX(Longboard!$A$2:$C$603,SMALL(IF(Longboard!$C$2:$C$603=Data!$A$23,ROW(Longboard!$B$2:$B$603)),ROW(15:15))-1,2)),"",INDEX(Longboard!$A$2:$C$603,SMALL(IF(Longboard!$C$2:$C$603=Data!$A$23,ROW(Longboard!$B$2:$B$603)),ROW(15:15))-1,2))</f>
        <v>MA #13</v>
      </c>
    </row>
    <row r="19" spans="1:2" ht="15.75" thickBot="1">
      <c r="A19" s="30">
        <f t="array" ref="A19">IF(ISERROR(INDEX(Longboard!$A$2:$C$603,SMALL(IF(Longboard!$C$2:$C$603=Data!$A$23,ROW(Longboard!$A$2:$A$603)),ROW(16:16))-1,1)),"",INDEX(Longboard!$A$2:$C$603,SMALL(IF(Longboard!$C$2:$C$603=Data!$A$23,ROW(Longboard!$A$2:$A$603)),ROW(16:16))-1,1))</f>
        <v>289</v>
      </c>
      <c r="B19" s="30" t="str">
        <f t="array" ref="B19">IF(ISERROR(INDEX(Longboard!$A$2:$C$603,SMALL(IF(Longboard!$C$2:$C$603=Data!$A$23,ROW(Longboard!$B$2:$B$603)),ROW(16:16))-1,2)),"",INDEX(Longboard!$A$2:$C$603,SMALL(IF(Longboard!$C$2:$C$603=Data!$A$23,ROW(Longboard!$B$2:$B$603)),ROW(16:16))-1,2))</f>
        <v>MA #14</v>
      </c>
    </row>
    <row r="20" spans="1:2" ht="15.75" thickBot="1">
      <c r="A20" s="30">
        <f t="array" ref="A20">IF(ISERROR(INDEX(Longboard!$A$2:$C$603,SMALL(IF(Longboard!$C$2:$C$603=Data!$A$23,ROW(Longboard!$A$2:$A$603)),ROW(17:17))-1,1)),"",INDEX(Longboard!$A$2:$C$603,SMALL(IF(Longboard!$C$2:$C$603=Data!$A$23,ROW(Longboard!$A$2:$A$603)),ROW(17:17))-1,1))</f>
        <v>301</v>
      </c>
      <c r="B20" s="30" t="str">
        <f t="array" ref="B20">IF(ISERROR(INDEX(Longboard!$A$2:$C$603,SMALL(IF(Longboard!$C$2:$C$603=Data!$A$23,ROW(Longboard!$B$2:$B$603)),ROW(17:17))-1,2)),"",INDEX(Longboard!$A$2:$C$603,SMALL(IF(Longboard!$C$2:$C$603=Data!$A$23,ROW(Longboard!$B$2:$B$603)),ROW(17:17))-1,2))</f>
        <v>Twin Buttes</v>
      </c>
    </row>
    <row r="21" spans="1:2" ht="15.75" thickBot="1">
      <c r="A21" s="30" t="str">
        <f t="array" ref="A21">IF(ISERROR(INDEX(Longboard!$A$2:$C$603,SMALL(IF(Longboard!$C$2:$C$603=Data!$A$23,ROW(Longboard!$A$2:$A$603)),ROW(18:18))-1,1)),"",INDEX(Longboard!$A$2:$C$603,SMALL(IF(Longboard!$C$2:$C$603=Data!$A$23,ROW(Longboard!$A$2:$A$603)),ROW(18:18))-1,1))</f>
        <v/>
      </c>
      <c r="B21" s="30" t="str">
        <f t="array" ref="B21">IF(ISERROR(INDEX(Longboard!$A$2:$C$603,SMALL(IF(Longboard!$C$2:$C$603=Data!$A$23,ROW(Longboard!$B$2:$B$603)),ROW(18:18))-1,2)),"",INDEX(Longboard!$A$2:$C$603,SMALL(IF(Longboard!$C$2:$C$603=Data!$A$23,ROW(Longboard!$B$2:$B$603)),ROW(18:18))-1,2))</f>
        <v/>
      </c>
    </row>
    <row r="22" spans="1:2" ht="15.75" thickBot="1">
      <c r="A22" s="30" t="str">
        <f t="array" ref="A22">IF(ISERROR(INDEX(Longboard!$A$2:$C$603,SMALL(IF(Longboard!$C$2:$C$603=Data!$A$23,ROW(Longboard!$A$2:$A$603)),ROW(19:19))-1,1)),"",INDEX(Longboard!$A$2:$C$603,SMALL(IF(Longboard!$C$2:$C$603=Data!$A$23,ROW(Longboard!$A$2:$A$603)),ROW(19:19))-1,1))</f>
        <v/>
      </c>
      <c r="B22" s="30" t="str">
        <f t="array" ref="B22">IF(ISERROR(INDEX(Longboard!$A$2:$C$603,SMALL(IF(Longboard!$C$2:$C$603=Data!$A$23,ROW(Longboard!$B$2:$B$603)),ROW(19:19))-1,2)),"",INDEX(Longboard!$A$2:$C$603,SMALL(IF(Longboard!$C$2:$C$603=Data!$A$23,ROW(Longboard!$B$2:$B$603)),ROW(19:19))-1,2))</f>
        <v/>
      </c>
    </row>
    <row r="23" spans="1:2" ht="15.75" thickBot="1">
      <c r="A23" s="30" t="str">
        <f t="array" ref="A23">IF(ISERROR(INDEX(Longboard!$A$2:$C$603,SMALL(IF(Longboard!$C$2:$C$603=Data!$A$23,ROW(Longboard!$A$2:$A$603)),ROW(20:20))-1,1)),"",INDEX(Longboard!$A$2:$C$603,SMALL(IF(Longboard!$C$2:$C$603=Data!$A$23,ROW(Longboard!$A$2:$A$603)),ROW(20:20))-1,1))</f>
        <v/>
      </c>
      <c r="B23" s="30" t="str">
        <f t="array" ref="B23">IF(ISERROR(INDEX(Longboard!$A$2:$C$603,SMALL(IF(Longboard!$C$2:$C$603=Data!$A$23,ROW(Longboard!$B$2:$B$603)),ROW(20:20))-1,2)),"",INDEX(Longboard!$A$2:$C$603,SMALL(IF(Longboard!$C$2:$C$603=Data!$A$23,ROW(Longboard!$B$2:$B$603)),ROW(20:20))-1,2))</f>
        <v/>
      </c>
    </row>
    <row r="24" spans="1:2" ht="15.75" thickBot="1">
      <c r="A24" s="30" t="str">
        <f t="array" ref="A24">IF(ISERROR(INDEX(Longboard!$A$2:$C$603,SMALL(IF(Longboard!$C$2:$C$603=Data!$A$23,ROW(Longboard!$A$2:$A$603)),ROW(21:21))-1,1)),"",INDEX(Longboard!$A$2:$C$603,SMALL(IF(Longboard!$C$2:$C$603=Data!$A$23,ROW(Longboard!$A$2:$A$603)),ROW(21:21))-1,1))</f>
        <v/>
      </c>
      <c r="B24" s="30" t="str">
        <f t="array" ref="B24">IF(ISERROR(INDEX(Longboard!$A$2:$C$603,SMALL(IF(Longboard!$C$2:$C$603=Data!$A$23,ROW(Longboard!$B$2:$B$603)),ROW(21:21))-1,2)),"",INDEX(Longboard!$A$2:$C$603,SMALL(IF(Longboard!$C$2:$C$603=Data!$A$23,ROW(Longboard!$B$2:$B$603)),ROW(21:21))-1,2))</f>
        <v/>
      </c>
    </row>
    <row r="25" spans="1:2" ht="15.75" thickBot="1">
      <c r="A25" s="30" t="str">
        <f t="array" ref="A25">IF(ISERROR(INDEX(Longboard!$A$2:$C$603,SMALL(IF(Longboard!$C$2:$C$603=Data!$A$23,ROW(Longboard!$A$2:$A$603)),ROW(22:22))-1,1)),"",INDEX(Longboard!$A$2:$C$603,SMALL(IF(Longboard!$C$2:$C$603=Data!$A$23,ROW(Longboard!$A$2:$A$603)),ROW(22:22))-1,1))</f>
        <v/>
      </c>
      <c r="B25" s="30" t="str">
        <f t="array" ref="B25">IF(ISERROR(INDEX(Longboard!$A$2:$C$603,SMALL(IF(Longboard!$C$2:$C$603=Data!$A$23,ROW(Longboard!$B$2:$B$603)),ROW(22:22))-1,2)),"",INDEX(Longboard!$A$2:$C$603,SMALL(IF(Longboard!$C$2:$C$603=Data!$A$23,ROW(Longboard!$B$2:$B$603)),ROW(22:22))-1,2))</f>
        <v/>
      </c>
    </row>
    <row r="26" spans="1:2" ht="15.75" thickBot="1">
      <c r="A26" s="30" t="str">
        <f t="array" ref="A26">IF(ISERROR(INDEX(Longboard!$A$2:$C$603,SMALL(IF(Longboard!$C$2:$C$603=Data!$A$23,ROW(Longboard!$A$2:$A$603)),ROW(23:23))-1,1)),"",INDEX(Longboard!$A$2:$C$603,SMALL(IF(Longboard!$C$2:$C$603=Data!$A$23,ROW(Longboard!$A$2:$A$603)),ROW(23:23))-1,1))</f>
        <v/>
      </c>
      <c r="B26" s="30" t="str">
        <f t="array" ref="B26">IF(ISERROR(INDEX(Longboard!$A$2:$C$603,SMALL(IF(Longboard!$C$2:$C$603=Data!$A$23,ROW(Longboard!$B$2:$B$603)),ROW(23:23))-1,2)),"",INDEX(Longboard!$A$2:$C$603,SMALL(IF(Longboard!$C$2:$C$603=Data!$A$23,ROW(Longboard!$B$2:$B$603)),ROW(23:23))-1,2))</f>
        <v/>
      </c>
    </row>
    <row r="27" spans="1:2" ht="15.75" thickBot="1">
      <c r="A27" s="30" t="str">
        <f t="array" ref="A27">IF(ISERROR(INDEX(Longboard!$A$2:$C$603,SMALL(IF(Longboard!$C$2:$C$603=Data!$A$23,ROW(Longboard!$A$2:$A$603)),ROW(24:24))-1,1)),"",INDEX(Longboard!$A$2:$C$603,SMALL(IF(Longboard!$C$2:$C$603=Data!$A$23,ROW(Longboard!$A$2:$A$603)),ROW(24:24))-1,1))</f>
        <v/>
      </c>
      <c r="B27" s="30" t="str">
        <f t="array" ref="B27">IF(ISERROR(INDEX(Longboard!$A$2:$C$603,SMALL(IF(Longboard!$C$2:$C$603=Data!$A$23,ROW(Longboard!$B$2:$B$603)),ROW(24:24))-1,2)),"",INDEX(Longboard!$A$2:$C$603,SMALL(IF(Longboard!$C$2:$C$603=Data!$A$23,ROW(Longboard!$B$2:$B$603)),ROW(24:24))-1,2))</f>
        <v/>
      </c>
    </row>
    <row r="28" spans="1:2" ht="15.75" thickBot="1">
      <c r="A28" s="30" t="str">
        <f t="array" ref="A28">IF(ISERROR(INDEX(Longboard!$A$2:$C$603,SMALL(IF(Longboard!$C$2:$C$603=Data!$A$23,ROW(Longboard!$A$2:$A$603)),ROW(25:25))-1,1)),"",INDEX(Longboard!$A$2:$C$603,SMALL(IF(Longboard!$C$2:$C$603=Data!$A$23,ROW(Longboard!$A$2:$A$603)),ROW(25:25))-1,1))</f>
        <v/>
      </c>
      <c r="B28" s="30" t="str">
        <f t="array" ref="B28">IF(ISERROR(INDEX(Longboard!$A$2:$C$603,SMALL(IF(Longboard!$C$2:$C$603=Data!$A$23,ROW(Longboard!$B$2:$B$603)),ROW(25:25))-1,2)),"",INDEX(Longboard!$A$2:$C$603,SMALL(IF(Longboard!$C$2:$C$603=Data!$A$23,ROW(Longboard!$B$2:$B$603)),ROW(25:25))-1,2))</f>
        <v/>
      </c>
    </row>
    <row r="29" spans="1:2" ht="15.75" thickBot="1">
      <c r="A29" s="30" t="str">
        <f t="array" ref="A29">IF(ISERROR(INDEX(Longboard!$A$2:$C$603,SMALL(IF(Longboard!$C$2:$C$603=Data!$A$23,ROW(Longboard!$A$2:$A$603)),ROW(26:26))-1,1)),"",INDEX(Longboard!$A$2:$C$603,SMALL(IF(Longboard!$C$2:$C$603=Data!$A$23,ROW(Longboard!$A$2:$A$603)),ROW(26:26))-1,1))</f>
        <v/>
      </c>
      <c r="B29" s="30" t="str">
        <f t="array" ref="B29">IF(ISERROR(INDEX(Longboard!$A$2:$C$603,SMALL(IF(Longboard!$C$2:$C$603=Data!$A$23,ROW(Longboard!$B$2:$B$603)),ROW(26:26))-1,2)),"",INDEX(Longboard!$A$2:$C$603,SMALL(IF(Longboard!$C$2:$C$603=Data!$A$23,ROW(Longboard!$B$2:$B$603)),ROW(26:26))-1,2))</f>
        <v/>
      </c>
    </row>
    <row r="30" spans="1:2" ht="15.75" thickBot="1">
      <c r="A30" s="30" t="str">
        <f t="array" ref="A30">IF(ISERROR(INDEX(Longboard!$A$2:$C$603,SMALL(IF(Longboard!$C$2:$C$603=Data!$A$23,ROW(Longboard!$A$2:$A$603)),ROW(27:27))-1,1)),"",INDEX(Longboard!$A$2:$C$603,SMALL(IF(Longboard!$C$2:$C$603=Data!$A$23,ROW(Longboard!$A$2:$A$603)),ROW(27:27))-1,1))</f>
        <v/>
      </c>
      <c r="B30" s="30" t="str">
        <f t="array" ref="B30">IF(ISERROR(INDEX(Longboard!$A$2:$C$603,SMALL(IF(Longboard!$C$2:$C$603=Data!$A$23,ROW(Longboard!$B$2:$B$603)),ROW(27:27))-1,2)),"",INDEX(Longboard!$A$2:$C$603,SMALL(IF(Longboard!$C$2:$C$603=Data!$A$23,ROW(Longboard!$B$2:$B$603)),ROW(27:27))-1,2))</f>
        <v/>
      </c>
    </row>
    <row r="31" spans="1:2" ht="15.75" thickBot="1">
      <c r="A31" s="30" t="str">
        <f t="array" ref="A31">IF(ISERROR(INDEX(Longboard!$A$2:$C$603,SMALL(IF(Longboard!$C$2:$C$603=Data!$A$23,ROW(Longboard!$A$2:$A$603)),ROW(28:28))-1,1)),"",INDEX(Longboard!$A$2:$C$603,SMALL(IF(Longboard!$C$2:$C$603=Data!$A$23,ROW(Longboard!$A$2:$A$603)),ROW(28:28))-1,1))</f>
        <v/>
      </c>
      <c r="B31" s="30" t="str">
        <f t="array" ref="B31">IF(ISERROR(INDEX(Longboard!$A$2:$C$603,SMALL(IF(Longboard!$C$2:$C$603=Data!$A$23,ROW(Longboard!$B$2:$B$603)),ROW(28:28))-1,2)),"",INDEX(Longboard!$A$2:$C$603,SMALL(IF(Longboard!$C$2:$C$603=Data!$A$23,ROW(Longboard!$B$2:$B$603)),ROW(28:28))-1,2))</f>
        <v/>
      </c>
    </row>
    <row r="32" spans="1:2" ht="15.75" thickBot="1">
      <c r="A32" s="30" t="str">
        <f t="array" ref="A32">IF(ISERROR(INDEX(Longboard!$A$2:$C$603,SMALL(IF(Longboard!$C$2:$C$603=Data!$A$23,ROW(Longboard!$A$2:$A$603)),ROW(29:29))-1,1)),"",INDEX(Longboard!$A$2:$C$603,SMALL(IF(Longboard!$C$2:$C$603=Data!$A$23,ROW(Longboard!$A$2:$A$603)),ROW(29:29))-1,1))</f>
        <v/>
      </c>
      <c r="B32" s="30" t="str">
        <f t="array" ref="B32">IF(ISERROR(INDEX(Longboard!$A$2:$C$603,SMALL(IF(Longboard!$C$2:$C$603=Data!$A$23,ROW(Longboard!$B$2:$B$603)),ROW(29:29))-1,2)),"",INDEX(Longboard!$A$2:$C$603,SMALL(IF(Longboard!$C$2:$C$603=Data!$A$23,ROW(Longboard!$B$2:$B$603)),ROW(29:29))-1,2))</f>
        <v/>
      </c>
    </row>
    <row r="33" spans="1:2" ht="15.75" thickBot="1">
      <c r="A33" s="30" t="str">
        <f t="array" ref="A33">IF(ISERROR(INDEX(Longboard!$A$2:$C$603,SMALL(IF(Longboard!$C$2:$C$603=Data!$A$23,ROW(Longboard!$A$2:$A$603)),ROW(30:30))-1,1)),"",INDEX(Longboard!$A$2:$C$603,SMALL(IF(Longboard!$C$2:$C$603=Data!$A$23,ROW(Longboard!$A$2:$A$603)),ROW(30:30))-1,1))</f>
        <v/>
      </c>
      <c r="B33" s="30" t="str">
        <f t="array" ref="B33">IF(ISERROR(INDEX(Longboard!$A$2:$C$603,SMALL(IF(Longboard!$C$2:$C$603=Data!$A$23,ROW(Longboard!$B$2:$B$603)),ROW(30:30))-1,2)),"",INDEX(Longboard!$A$2:$C$603,SMALL(IF(Longboard!$C$2:$C$603=Data!$A$23,ROW(Longboard!$B$2:$B$603)),ROW(30:30))-1,2))</f>
        <v/>
      </c>
    </row>
    <row r="34" spans="1:2" ht="15.75" thickBot="1">
      <c r="A34" s="30" t="str">
        <f t="array" ref="A34">IF(ISERROR(INDEX(Longboard!$A$2:$C$603,SMALL(IF(Longboard!$C$2:$C$603=Data!$A$23,ROW(Longboard!$A$2:$A$603)),ROW(31:31))-1,1)),"",INDEX(Longboard!$A$2:$C$603,SMALL(IF(Longboard!$C$2:$C$603=Data!$A$23,ROW(Longboard!$A$2:$A$603)),ROW(31:31))-1,1))</f>
        <v/>
      </c>
      <c r="B34" s="30" t="str">
        <f t="array" ref="B34">IF(ISERROR(INDEX(Longboard!$A$2:$C$603,SMALL(IF(Longboard!$C$2:$C$603=Data!$A$23,ROW(Longboard!$B$2:$B$603)),ROW(31:31))-1,2)),"",INDEX(Longboard!$A$2:$C$603,SMALL(IF(Longboard!$C$2:$C$603=Data!$A$23,ROW(Longboard!$B$2:$B$603)),ROW(31:31))-1,2))</f>
        <v/>
      </c>
    </row>
    <row r="35" spans="1:2" ht="15.75" thickBot="1">
      <c r="A35" s="30" t="str">
        <f t="array" ref="A35">IF(ISERROR(INDEX(Longboard!$A$2:$C$603,SMALL(IF(Longboard!$C$2:$C$603=Data!$A$23,ROW(Longboard!$A$2:$A$603)),ROW(32:32))-1,1)),"",INDEX(Longboard!$A$2:$C$603,SMALL(IF(Longboard!$C$2:$C$603=Data!$A$23,ROW(Longboard!$A$2:$A$603)),ROW(32:32))-1,1))</f>
        <v/>
      </c>
      <c r="B35" s="30" t="str">
        <f t="array" ref="B35">IF(ISERROR(INDEX(Longboard!$A$2:$C$603,SMALL(IF(Longboard!$C$2:$C$603=Data!$A$23,ROW(Longboard!$B$2:$B$603)),ROW(32:32))-1,2)),"",INDEX(Longboard!$A$2:$C$603,SMALL(IF(Longboard!$C$2:$C$603=Data!$A$23,ROW(Longboard!$B$2:$B$603)),ROW(32:32))-1,2))</f>
        <v/>
      </c>
    </row>
    <row r="36" spans="1:2" ht="15.75" thickBot="1">
      <c r="A36" s="30" t="str">
        <f t="array" ref="A36">IF(ISERROR(INDEX(Longboard!$A$2:$C$603,SMALL(IF(Longboard!$C$2:$C$603=Data!$A$23,ROW(Longboard!$A$2:$A$603)),ROW(33:33))-1,1)),"",INDEX(Longboard!$A$2:$C$603,SMALL(IF(Longboard!$C$2:$C$603=Data!$A$23,ROW(Longboard!$A$2:$A$603)),ROW(33:33))-1,1))</f>
        <v/>
      </c>
      <c r="B36" s="30" t="str">
        <f t="array" ref="B36">IF(ISERROR(INDEX(Longboard!$A$2:$C$603,SMALL(IF(Longboard!$C$2:$C$603=Data!$A$23,ROW(Longboard!$B$2:$B$603)),ROW(33:33))-1,2)),"",INDEX(Longboard!$A$2:$C$603,SMALL(IF(Longboard!$C$2:$C$603=Data!$A$23,ROW(Longboard!$B$2:$B$603)),ROW(33:33))-1,2))</f>
        <v/>
      </c>
    </row>
    <row r="37" spans="1:2" ht="15.75" thickBot="1">
      <c r="A37" s="30" t="str">
        <f t="array" ref="A37">IF(ISERROR(INDEX(Longboard!$A$2:$C$603,SMALL(IF(Longboard!$C$2:$C$603=Data!$A$23,ROW(Longboard!$A$2:$A$603)),ROW(34:34))-1,1)),"",INDEX(Longboard!$A$2:$C$603,SMALL(IF(Longboard!$C$2:$C$603=Data!$A$23,ROW(Longboard!$A$2:$A$603)),ROW(34:34))-1,1))</f>
        <v/>
      </c>
      <c r="B37" s="30" t="str">
        <f t="array" ref="B37">IF(ISERROR(INDEX(Longboard!$A$2:$C$603,SMALL(IF(Longboard!$C$2:$C$603=Data!$A$23,ROW(Longboard!$B$2:$B$603)),ROW(34:34))-1,2)),"",INDEX(Longboard!$A$2:$C$603,SMALL(IF(Longboard!$C$2:$C$603=Data!$A$23,ROW(Longboard!$B$2:$B$603)),ROW(34:34))-1,2))</f>
        <v/>
      </c>
    </row>
    <row r="38" spans="1:2" ht="15.75" thickBot="1">
      <c r="A38" s="30" t="str">
        <f t="array" ref="A38">IF(ISERROR(INDEX(Longboard!$A$2:$C$603,SMALL(IF(Longboard!$C$2:$C$603=Data!$A$23,ROW(Longboard!$A$2:$A$603)),ROW(35:35))-1,1)),"",INDEX(Longboard!$A$2:$C$603,SMALL(IF(Longboard!$C$2:$C$603=Data!$A$23,ROW(Longboard!$A$2:$A$603)),ROW(35:35))-1,1))</f>
        <v/>
      </c>
      <c r="B38" s="30" t="str">
        <f t="array" ref="B38">IF(ISERROR(INDEX(Longboard!$A$2:$C$603,SMALL(IF(Longboard!$C$2:$C$603=Data!$A$23,ROW(Longboard!$B$2:$B$603)),ROW(35:35))-1,2)),"",INDEX(Longboard!$A$2:$C$603,SMALL(IF(Longboard!$C$2:$C$603=Data!$A$23,ROW(Longboard!$B$2:$B$603)),ROW(35:35))-1,2))</f>
        <v/>
      </c>
    </row>
    <row r="39" spans="1:2" ht="15.75" thickBot="1">
      <c r="A39" s="30" t="str">
        <f t="array" ref="A39">IF(ISERROR(INDEX(Longboard!$A$2:$C$603,SMALL(IF(Longboard!$C$2:$C$603=Data!$A$23,ROW(Longboard!$A$2:$A$603)),ROW(36:36))-1,1)),"",INDEX(Longboard!$A$2:$C$603,SMALL(IF(Longboard!$C$2:$C$603=Data!$A$23,ROW(Longboard!$A$2:$A$603)),ROW(36:36))-1,1))</f>
        <v/>
      </c>
      <c r="B39" s="30" t="str">
        <f t="array" ref="B39">IF(ISERROR(INDEX(Longboard!$A$2:$C$603,SMALL(IF(Longboard!$C$2:$C$603=Data!$A$23,ROW(Longboard!$B$2:$B$603)),ROW(36:36))-1,2)),"",INDEX(Longboard!$A$2:$C$603,SMALL(IF(Longboard!$C$2:$C$603=Data!$A$23,ROW(Longboard!$B$2:$B$603)),ROW(36:36))-1,2))</f>
        <v/>
      </c>
    </row>
    <row r="40" spans="1:2" ht="15.75" thickBot="1">
      <c r="A40" s="30" t="str">
        <f t="array" ref="A40">IF(ISERROR(INDEX(Longboard!$A$2:$C$603,SMALL(IF(Longboard!$C$2:$C$603=Data!$A$23,ROW(Longboard!$A$2:$A$603)),ROW(37:37))-1,1)),"",INDEX(Longboard!$A$2:$C$603,SMALL(IF(Longboard!$C$2:$C$603=Data!$A$23,ROW(Longboard!$A$2:$A$603)),ROW(37:37))-1,1))</f>
        <v/>
      </c>
      <c r="B40" s="30" t="str">
        <f t="array" ref="B40">IF(ISERROR(INDEX(Longboard!$A$2:$C$603,SMALL(IF(Longboard!$C$2:$C$603=Data!$A$23,ROW(Longboard!$B$2:$B$603)),ROW(37:37))-1,2)),"",INDEX(Longboard!$A$2:$C$603,SMALL(IF(Longboard!$C$2:$C$603=Data!$A$23,ROW(Longboard!$B$2:$B$603)),ROW(37:37))-1,2))</f>
        <v/>
      </c>
    </row>
    <row r="41" spans="1:2" ht="15.75" thickBot="1">
      <c r="A41" s="30" t="str">
        <f t="array" ref="A41">IF(ISERROR(INDEX(Longboard!$A$2:$C$603,SMALL(IF(Longboard!$C$2:$C$603=Data!$A$23,ROW(Longboard!$A$2:$A$603)),ROW(38:38))-1,1)),"",INDEX(Longboard!$A$2:$C$603,SMALL(IF(Longboard!$C$2:$C$603=Data!$A$23,ROW(Longboard!$A$2:$A$603)),ROW(38:38))-1,1))</f>
        <v/>
      </c>
      <c r="B41" s="30" t="str">
        <f t="array" ref="B41">IF(ISERROR(INDEX(Longboard!$A$2:$C$603,SMALL(IF(Longboard!$C$2:$C$603=Data!$A$23,ROW(Longboard!$B$2:$B$603)),ROW(38:38))-1,2)),"",INDEX(Longboard!$A$2:$C$603,SMALL(IF(Longboard!$C$2:$C$603=Data!$A$23,ROW(Longboard!$B$2:$B$603)),ROW(38:38))-1,2))</f>
        <v/>
      </c>
    </row>
    <row r="42" spans="1:2" ht="15.75" thickBot="1">
      <c r="A42" s="30" t="str">
        <f t="array" ref="A42">IF(ISERROR(INDEX(Longboard!$A$2:$C$603,SMALL(IF(Longboard!$C$2:$C$603=Data!$A$23,ROW(Longboard!$A$2:$A$603)),ROW(39:39))-1,1)),"",INDEX(Longboard!$A$2:$C$603,SMALL(IF(Longboard!$C$2:$C$603=Data!$A$23,ROW(Longboard!$A$2:$A$603)),ROW(39:39))-1,1))</f>
        <v/>
      </c>
      <c r="B42" s="30" t="str">
        <f t="array" ref="B42">IF(ISERROR(INDEX(Longboard!$A$2:$C$603,SMALL(IF(Longboard!$C$2:$C$603=Data!$A$23,ROW(Longboard!$B$2:$B$603)),ROW(39:39))-1,2)),"",INDEX(Longboard!$A$2:$C$603,SMALL(IF(Longboard!$C$2:$C$603=Data!$A$23,ROW(Longboard!$B$2:$B$603)),ROW(39:39))-1,2))</f>
        <v/>
      </c>
    </row>
    <row r="43" spans="1:2" ht="15.75" thickBot="1">
      <c r="A43" s="30" t="str">
        <f t="array" ref="A43">IF(ISERROR(INDEX(Longboard!$A$2:$C$603,SMALL(IF(Longboard!$C$2:$C$603=Data!$A$23,ROW(Longboard!$A$2:$A$603)),ROW(40:40))-1,1)),"",INDEX(Longboard!$A$2:$C$603,SMALL(IF(Longboard!$C$2:$C$603=Data!$A$23,ROW(Longboard!$A$2:$A$603)),ROW(40:40))-1,1))</f>
        <v/>
      </c>
      <c r="B43" s="30" t="str">
        <f t="array" ref="B43">IF(ISERROR(INDEX(Longboard!$A$2:$C$603,SMALL(IF(Longboard!$C$2:$C$603=Data!$A$23,ROW(Longboard!$B$2:$B$603)),ROW(40:40))-1,2)),"",INDEX(Longboard!$A$2:$C$603,SMALL(IF(Longboard!$C$2:$C$603=Data!$A$23,ROW(Longboard!$B$2:$B$603)),ROW(40:40))-1,2))</f>
        <v/>
      </c>
    </row>
    <row r="44" spans="1:2" ht="15.75" thickBot="1">
      <c r="A44" s="30" t="str">
        <f t="array" ref="A44">IF(ISERROR(INDEX(Longboard!$A$2:$C$603,SMALL(IF(Longboard!$C$2:$C$603=Data!$A$23,ROW(Longboard!$A$2:$A$603)),ROW(41:41))-1,1)),"",INDEX(Longboard!$A$2:$C$603,SMALL(IF(Longboard!$C$2:$C$603=Data!$A$23,ROW(Longboard!$A$2:$A$603)),ROW(41:41))-1,1))</f>
        <v/>
      </c>
      <c r="B44" s="30" t="str">
        <f t="array" ref="B44">IF(ISERROR(INDEX(Longboard!$A$2:$C$603,SMALL(IF(Longboard!$C$2:$C$603=Data!$A$23,ROW(Longboard!$B$2:$B$603)),ROW(41:41))-1,2)),"",INDEX(Longboard!$A$2:$C$603,SMALL(IF(Longboard!$C$2:$C$603=Data!$A$23,ROW(Longboard!$B$2:$B$603)),ROW(41:41))-1,2))</f>
        <v/>
      </c>
    </row>
    <row r="45" spans="1:2" ht="15.75" thickBot="1">
      <c r="A45" s="30" t="str">
        <f t="array" ref="A45">IF(ISERROR(INDEX(Longboard!$A$2:$C$603,SMALL(IF(Longboard!$C$2:$C$603=Data!$A$23,ROW(Longboard!$A$2:$A$603)),ROW(42:42))-1,1)),"",INDEX(Longboard!$A$2:$C$603,SMALL(IF(Longboard!$C$2:$C$603=Data!$A$23,ROW(Longboard!$A$2:$A$603)),ROW(42:42))-1,1))</f>
        <v/>
      </c>
      <c r="B45" s="30" t="str">
        <f t="array" ref="B45">IF(ISERROR(INDEX(Longboard!$A$2:$C$603,SMALL(IF(Longboard!$C$2:$C$603=Data!$A$23,ROW(Longboard!$B$2:$B$603)),ROW(42:42))-1,2)),"",INDEX(Longboard!$A$2:$C$603,SMALL(IF(Longboard!$C$2:$C$603=Data!$A$23,ROW(Longboard!$B$2:$B$603)),ROW(42:42))-1,2))</f>
        <v/>
      </c>
    </row>
    <row r="46" spans="1:2" ht="15.75" thickBot="1">
      <c r="A46" s="30" t="str">
        <f t="array" ref="A46">IF(ISERROR(INDEX(Longboard!$A$2:$C$603,SMALL(IF(Longboard!$C$2:$C$603=Data!$A$23,ROW(Longboard!$A$2:$A$603)),ROW(43:43))-1,1)),"",INDEX(Longboard!$A$2:$C$603,SMALL(IF(Longboard!$C$2:$C$603=Data!$A$23,ROW(Longboard!$A$2:$A$603)),ROW(43:43))-1,1))</f>
        <v/>
      </c>
      <c r="B46" s="30" t="str">
        <f t="array" ref="B46">IF(ISERROR(INDEX(Longboard!$A$2:$C$603,SMALL(IF(Longboard!$C$2:$C$603=Data!$A$23,ROW(Longboard!$B$2:$B$603)),ROW(43:43))-1,2)),"",INDEX(Longboard!$A$2:$C$603,SMALL(IF(Longboard!$C$2:$C$603=Data!$A$23,ROW(Longboard!$B$2:$B$603)),ROW(43:43))-1,2))</f>
        <v/>
      </c>
    </row>
    <row r="47" spans="1:2" ht="15.75" thickBot="1">
      <c r="A47" s="30" t="str">
        <f t="array" ref="A47">IF(ISERROR(INDEX(Longboard!$A$2:$C$603,SMALL(IF(Longboard!$C$2:$C$603=Data!$A$23,ROW(Longboard!$A$2:$A$603)),ROW(44:44))-1,1)),"",INDEX(Longboard!$A$2:$C$603,SMALL(IF(Longboard!$C$2:$C$603=Data!$A$23,ROW(Longboard!$A$2:$A$603)),ROW(44:44))-1,1))</f>
        <v/>
      </c>
      <c r="B47" s="30" t="str">
        <f t="array" ref="B47">IF(ISERROR(INDEX(Longboard!$A$2:$C$603,SMALL(IF(Longboard!$C$2:$C$603=Data!$A$23,ROW(Longboard!$B$2:$B$603)),ROW(44:44))-1,2)),"",INDEX(Longboard!$A$2:$C$603,SMALL(IF(Longboard!$C$2:$C$603=Data!$A$23,ROW(Longboard!$B$2:$B$603)),ROW(44:44))-1,2))</f>
        <v/>
      </c>
    </row>
    <row r="48" spans="1:2" ht="15.75" thickBot="1">
      <c r="A48" s="30" t="str">
        <f t="array" ref="A48">IF(ISERROR(INDEX(Longboard!$A$2:$C$603,SMALL(IF(Longboard!$C$2:$C$603=Data!$A$23,ROW(Longboard!$A$2:$A$603)),ROW(45:45))-1,1)),"",INDEX(Longboard!$A$2:$C$603,SMALL(IF(Longboard!$C$2:$C$603=Data!$A$23,ROW(Longboard!$A$2:$A$603)),ROW(45:45))-1,1))</f>
        <v/>
      </c>
      <c r="B48" s="30" t="str">
        <f t="array" ref="B48">IF(ISERROR(INDEX(Longboard!$A$2:$C$603,SMALL(IF(Longboard!$C$2:$C$603=Data!$A$23,ROW(Longboard!$B$2:$B$603)),ROW(45:45))-1,2)),"",INDEX(Longboard!$A$2:$C$603,SMALL(IF(Longboard!$C$2:$C$603=Data!$A$23,ROW(Longboard!$B$2:$B$603)),ROW(45:45))-1,2))</f>
        <v/>
      </c>
    </row>
    <row r="49" spans="1:2" ht="15.75" thickBot="1">
      <c r="A49" s="30" t="str">
        <f t="array" ref="A49">IF(ISERROR(INDEX(Longboard!$A$2:$C$603,SMALL(IF(Longboard!$C$2:$C$603=Data!$A$23,ROW(Longboard!$A$2:$A$603)),ROW(46:46))-1,1)),"",INDEX(Longboard!$A$2:$C$603,SMALL(IF(Longboard!$C$2:$C$603=Data!$A$23,ROW(Longboard!$A$2:$A$603)),ROW(46:46))-1,1))</f>
        <v/>
      </c>
      <c r="B49" s="30" t="str">
        <f t="array" ref="B49">IF(ISERROR(INDEX(Longboard!$A$2:$C$603,SMALL(IF(Longboard!$C$2:$C$603=Data!$A$23,ROW(Longboard!$B$2:$B$603)),ROW(46:46))-1,2)),"",INDEX(Longboard!$A$2:$C$603,SMALL(IF(Longboard!$C$2:$C$603=Data!$A$23,ROW(Longboard!$B$2:$B$603)),ROW(46:46))-1,2))</f>
        <v/>
      </c>
    </row>
    <row r="50" spans="1:2" ht="15.75" thickBot="1">
      <c r="A50" s="30" t="str">
        <f t="array" ref="A50">IF(ISERROR(INDEX(Longboard!$A$2:$C$603,SMALL(IF(Longboard!$C$2:$C$603=Data!$A$23,ROW(Longboard!$A$2:$A$603)),ROW(47:47))-1,1)),"",INDEX(Longboard!$A$2:$C$603,SMALL(IF(Longboard!$C$2:$C$603=Data!$A$23,ROW(Longboard!$A$2:$A$603)),ROW(47:47))-1,1))</f>
        <v/>
      </c>
      <c r="B50" s="30" t="str">
        <f t="array" ref="B50">IF(ISERROR(INDEX(Longboard!$A$2:$C$603,SMALL(IF(Longboard!$C$2:$C$603=Data!$A$23,ROW(Longboard!$B$2:$B$603)),ROW(47:47))-1,2)),"",INDEX(Longboard!$A$2:$C$603,SMALL(IF(Longboard!$C$2:$C$603=Data!$A$23,ROW(Longboard!$B$2:$B$603)),ROW(47:47))-1,2))</f>
        <v/>
      </c>
    </row>
    <row r="51" spans="1:2" ht="15.75" thickBot="1">
      <c r="A51" s="30" t="str">
        <f t="array" ref="A51">IF(ISERROR(INDEX(Longboard!$A$2:$C$603,SMALL(IF(Longboard!$C$2:$C$603=Data!$A$23,ROW(Longboard!$A$2:$A$603)),ROW(48:48))-1,1)),"",INDEX(Longboard!$A$2:$C$603,SMALL(IF(Longboard!$C$2:$C$603=Data!$A$23,ROW(Longboard!$A$2:$A$603)),ROW(48:48))-1,1))</f>
        <v/>
      </c>
      <c r="B51" s="30" t="str">
        <f t="array" ref="B51">IF(ISERROR(INDEX(Longboard!$A$2:$C$603,SMALL(IF(Longboard!$C$2:$C$603=Data!$A$23,ROW(Longboard!$B$2:$B$603)),ROW(48:48))-1,2)),"",INDEX(Longboard!$A$2:$C$603,SMALL(IF(Longboard!$C$2:$C$603=Data!$A$23,ROW(Longboard!$B$2:$B$603)),ROW(48:48))-1,2))</f>
        <v/>
      </c>
    </row>
    <row r="52" spans="1:2" ht="15.75" thickBot="1">
      <c r="A52" s="30" t="str">
        <f t="array" ref="A52">IF(ISERROR(INDEX(Longboard!$A$2:$C$603,SMALL(IF(Longboard!$C$2:$C$603=Data!$A$23,ROW(Longboard!$A$2:$A$603)),ROW(49:49))-1,1)),"",INDEX(Longboard!$A$2:$C$603,SMALL(IF(Longboard!$C$2:$C$603=Data!$A$23,ROW(Longboard!$A$2:$A$603)),ROW(49:49))-1,1))</f>
        <v/>
      </c>
      <c r="B52" s="30" t="str">
        <f t="array" ref="B52">IF(ISERROR(INDEX(Longboard!$A$2:$C$603,SMALL(IF(Longboard!$C$2:$C$603=Data!$A$23,ROW(Longboard!$B$2:$B$603)),ROW(49:49))-1,2)),"",INDEX(Longboard!$A$2:$C$603,SMALL(IF(Longboard!$C$2:$C$603=Data!$A$23,ROW(Longboard!$B$2:$B$603)),ROW(49:49))-1,2))</f>
        <v/>
      </c>
    </row>
    <row r="53" spans="1:2" ht="15.75" thickBot="1">
      <c r="A53" s="30" t="str">
        <f t="array" ref="A53">IF(ISERROR(INDEX(Longboard!$A$2:$C$603,SMALL(IF(Longboard!$C$2:$C$603=Data!$A$23,ROW(Longboard!$A$2:$A$603)),ROW(50:50))-1,1)),"",INDEX(Longboard!$A$2:$C$603,SMALL(IF(Longboard!$C$2:$C$603=Data!$A$23,ROW(Longboard!$A$2:$A$603)),ROW(50:50))-1,1))</f>
        <v/>
      </c>
      <c r="B53" s="30" t="str">
        <f t="array" ref="B53">IF(ISERROR(INDEX(Longboard!$A$2:$C$603,SMALL(IF(Longboard!$C$2:$C$603=Data!$A$23,ROW(Longboard!$B$2:$B$603)),ROW(50:50))-1,2)),"",INDEX(Longboard!$A$2:$C$603,SMALL(IF(Longboard!$C$2:$C$603=Data!$A$23,ROW(Longboard!$B$2:$B$603)),ROW(50:50))-1,2))</f>
        <v/>
      </c>
    </row>
    <row r="54" spans="1:2" ht="15.75" thickBot="1">
      <c r="A54" s="30" t="str">
        <f t="array" ref="A54">IF(ISERROR(INDEX(Longboard!$A$2:$C$603,SMALL(IF(Longboard!$C$2:$C$603=Data!$A$23,ROW(Longboard!$A$2:$A$603)),ROW(51:51))-1,1)),"",INDEX(Longboard!$A$2:$C$603,SMALL(IF(Longboard!$C$2:$C$603=Data!$A$23,ROW(Longboard!$A$2:$A$603)),ROW(51:51))-1,1))</f>
        <v/>
      </c>
      <c r="B54" s="30" t="str">
        <f t="array" ref="B54">IF(ISERROR(INDEX(Longboard!$A$2:$C$603,SMALL(IF(Longboard!$C$2:$C$603=Data!$A$23,ROW(Longboard!$B$2:$B$603)),ROW(51:51))-1,2)),"",INDEX(Longboard!$A$2:$C$603,SMALL(IF(Longboard!$C$2:$C$603=Data!$A$23,ROW(Longboard!$B$2:$B$603)),ROW(51:51))-1,2))</f>
        <v/>
      </c>
    </row>
    <row r="55" spans="1:2" ht="15.75" thickBot="1">
      <c r="A55" s="30" t="str">
        <f t="array" ref="A55">IF(ISERROR(INDEX(Longboard!$A$2:$C$603,SMALL(IF(Longboard!$C$2:$C$603=Data!$A$23,ROW(Longboard!$A$2:$A$603)),ROW(52:52))-1,1)),"",INDEX(Longboard!$A$2:$C$603,SMALL(IF(Longboard!$C$2:$C$603=Data!$A$23,ROW(Longboard!$A$2:$A$603)),ROW(52:52))-1,1))</f>
        <v/>
      </c>
      <c r="B55" s="30" t="str">
        <f t="array" ref="B55">IF(ISERROR(INDEX(Longboard!$A$2:$C$603,SMALL(IF(Longboard!$C$2:$C$603=Data!$A$23,ROW(Longboard!$B$2:$B$603)),ROW(52:52))-1,2)),"",INDEX(Longboard!$A$2:$C$603,SMALL(IF(Longboard!$C$2:$C$603=Data!$A$23,ROW(Longboard!$B$2:$B$603)),ROW(52:52))-1,2))</f>
        <v/>
      </c>
    </row>
    <row r="56" spans="1:2" ht="15.75" thickBot="1">
      <c r="A56" s="30" t="str">
        <f t="array" ref="A56">IF(ISERROR(INDEX(Longboard!$A$2:$C$603,SMALL(IF(Longboard!$C$2:$C$603=Data!$A$23,ROW(Longboard!$A$2:$A$603)),ROW(53:53))-1,1)),"",INDEX(Longboard!$A$2:$C$603,SMALL(IF(Longboard!$C$2:$C$603=Data!$A$23,ROW(Longboard!$A$2:$A$603)),ROW(53:53))-1,1))</f>
        <v/>
      </c>
      <c r="B56" s="30" t="str">
        <f t="array" ref="B56">IF(ISERROR(INDEX(Longboard!$A$2:$C$603,SMALL(IF(Longboard!$C$2:$C$603=Data!$A$23,ROW(Longboard!$B$2:$B$603)),ROW(53:53))-1,2)),"",INDEX(Longboard!$A$2:$C$603,SMALL(IF(Longboard!$C$2:$C$603=Data!$A$23,ROW(Longboard!$B$2:$B$603)),ROW(53:53))-1,2))</f>
        <v/>
      </c>
    </row>
    <row r="57" spans="1:2" ht="15.75" thickBot="1">
      <c r="A57" s="30" t="str">
        <f t="array" ref="A57">IF(ISERROR(INDEX(Longboard!$A$2:$C$603,SMALL(IF(Longboard!$C$2:$C$603=Data!$A$23,ROW(Longboard!$A$2:$A$603)),ROW(54:54))-1,1)),"",INDEX(Longboard!$A$2:$C$603,SMALL(IF(Longboard!$C$2:$C$603=Data!$A$23,ROW(Longboard!$A$2:$A$603)),ROW(54:54))-1,1))</f>
        <v/>
      </c>
      <c r="B57" s="30" t="str">
        <f t="array" ref="B57">IF(ISERROR(INDEX(Longboard!$A$2:$C$603,SMALL(IF(Longboard!$C$2:$C$603=Data!$A$23,ROW(Longboard!$B$2:$B$603)),ROW(54:54))-1,2)),"",INDEX(Longboard!$A$2:$C$603,SMALL(IF(Longboard!$C$2:$C$603=Data!$A$23,ROW(Longboard!$B$2:$B$603)),ROW(54:54))-1,2))</f>
        <v/>
      </c>
    </row>
    <row r="58" spans="1:2" ht="15.75" thickBot="1">
      <c r="A58" s="30" t="str">
        <f t="array" ref="A58">IF(ISERROR(INDEX(Longboard!$A$2:$C$603,SMALL(IF(Longboard!$C$2:$C$603=Data!$A$23,ROW(Longboard!$A$2:$A$603)),ROW(55:55))-1,1)),"",INDEX(Longboard!$A$2:$C$603,SMALL(IF(Longboard!$C$2:$C$603=Data!$A$23,ROW(Longboard!$A$2:$A$603)),ROW(55:55))-1,1))</f>
        <v/>
      </c>
      <c r="B58" s="30" t="str">
        <f t="array" ref="B58">IF(ISERROR(INDEX(Longboard!$A$2:$C$603,SMALL(IF(Longboard!$C$2:$C$603=Data!$A$23,ROW(Longboard!$B$2:$B$603)),ROW(55:55))-1,2)),"",INDEX(Longboard!$A$2:$C$603,SMALL(IF(Longboard!$C$2:$C$603=Data!$A$23,ROW(Longboard!$B$2:$B$603)),ROW(55:55))-1,2))</f>
        <v/>
      </c>
    </row>
    <row r="59" spans="1:2" ht="15.75" thickBot="1">
      <c r="A59" s="30" t="str">
        <f t="array" ref="A59">IF(ISERROR(INDEX(Longboard!$A$2:$C$603,SMALL(IF(Longboard!$C$2:$C$603=Data!$A$23,ROW(Longboard!$A$2:$A$603)),ROW(56:56))-1,1)),"",INDEX(Longboard!$A$2:$C$603,SMALL(IF(Longboard!$C$2:$C$603=Data!$A$23,ROW(Longboard!$A$2:$A$603)),ROW(56:56))-1,1))</f>
        <v/>
      </c>
      <c r="B59" s="30" t="str">
        <f t="array" ref="B59">IF(ISERROR(INDEX(Longboard!$A$2:$C$603,SMALL(IF(Longboard!$C$2:$C$603=Data!$A$23,ROW(Longboard!$B$2:$B$603)),ROW(56:56))-1,2)),"",INDEX(Longboard!$A$2:$C$603,SMALL(IF(Longboard!$C$2:$C$603=Data!$A$23,ROW(Longboard!$B$2:$B$603)),ROW(56:56))-1,2))</f>
        <v/>
      </c>
    </row>
    <row r="60" spans="1:2" ht="15.75" thickBot="1">
      <c r="A60" s="30" t="str">
        <f t="array" ref="A60">IF(ISERROR(INDEX(Longboard!$A$2:$C$603,SMALL(IF(Longboard!$C$2:$C$603=Data!$A$23,ROW(Longboard!$A$2:$A$603)),ROW(57:57))-1,1)),"",INDEX(Longboard!$A$2:$C$603,SMALL(IF(Longboard!$C$2:$C$603=Data!$A$23,ROW(Longboard!$A$2:$A$603)),ROW(57:57))-1,1))</f>
        <v/>
      </c>
      <c r="B60" s="30" t="str">
        <f t="array" ref="B60">IF(ISERROR(INDEX(Longboard!$A$2:$C$603,SMALL(IF(Longboard!$C$2:$C$603=Data!$A$23,ROW(Longboard!$B$2:$B$603)),ROW(57:57))-1,2)),"",INDEX(Longboard!$A$2:$C$603,SMALL(IF(Longboard!$C$2:$C$603=Data!$A$23,ROW(Longboard!$B$2:$B$603)),ROW(57:57))-1,2))</f>
        <v/>
      </c>
    </row>
    <row r="61" spans="1:2" ht="15.75" thickBot="1">
      <c r="A61" s="30" t="str">
        <f t="array" ref="A61">IF(ISERROR(INDEX(Longboard!$A$2:$C$603,SMALL(IF(Longboard!$C$2:$C$603=Data!$A$23,ROW(Longboard!$A$2:$A$603)),ROW(58:58))-1,1)),"",INDEX(Longboard!$A$2:$C$603,SMALL(IF(Longboard!$C$2:$C$603=Data!$A$23,ROW(Longboard!$A$2:$A$603)),ROW(58:58))-1,1))</f>
        <v/>
      </c>
      <c r="B61" s="30" t="str">
        <f t="array" ref="B61">IF(ISERROR(INDEX(Longboard!$A$2:$C$603,SMALL(IF(Longboard!$C$2:$C$603=Data!$A$23,ROW(Longboard!$B$2:$B$603)),ROW(58:58))-1,2)),"",INDEX(Longboard!$A$2:$C$603,SMALL(IF(Longboard!$C$2:$C$603=Data!$A$23,ROW(Longboard!$B$2:$B$603)),ROW(58:58))-1,2))</f>
        <v/>
      </c>
    </row>
    <row r="62" spans="1:2" ht="15.75" thickBot="1">
      <c r="A62" s="30" t="str">
        <f t="array" ref="A62">IF(ISERROR(INDEX(Longboard!$A$2:$C$603,SMALL(IF(Longboard!$C$2:$C$603=Data!$A$23,ROW(Longboard!$A$2:$A$603)),ROW(59:59))-1,1)),"",INDEX(Longboard!$A$2:$C$603,SMALL(IF(Longboard!$C$2:$C$603=Data!$A$23,ROW(Longboard!$A$2:$A$603)),ROW(59:59))-1,1))</f>
        <v/>
      </c>
      <c r="B62" s="30" t="str">
        <f t="array" ref="B62">IF(ISERROR(INDEX(Longboard!$A$2:$C$603,SMALL(IF(Longboard!$C$2:$C$603=Data!$A$23,ROW(Longboard!$B$2:$B$603)),ROW(59:59))-1,2)),"",INDEX(Longboard!$A$2:$C$603,SMALL(IF(Longboard!$C$2:$C$603=Data!$A$23,ROW(Longboard!$B$2:$B$603)),ROW(59:59))-1,2))</f>
        <v/>
      </c>
    </row>
    <row r="63" spans="1:2" ht="15.75" thickBot="1">
      <c r="A63" s="30" t="str">
        <f t="array" ref="A63">IF(ISERROR(INDEX(Longboard!$A$2:$C$603,SMALL(IF(Longboard!$C$2:$C$603=Data!$A$23,ROW(Longboard!$A$2:$A$603)),ROW(60:60))-1,1)),"",INDEX(Longboard!$A$2:$C$603,SMALL(IF(Longboard!$C$2:$C$603=Data!$A$23,ROW(Longboard!$A$2:$A$603)),ROW(60:60))-1,1))</f>
        <v/>
      </c>
      <c r="B63" s="30" t="str">
        <f t="array" ref="B63">IF(ISERROR(INDEX(Longboard!$A$2:$C$603,SMALL(IF(Longboard!$C$2:$C$603=Data!$A$23,ROW(Longboard!$B$2:$B$603)),ROW(60:60))-1,2)),"",INDEX(Longboard!$A$2:$C$603,SMALL(IF(Longboard!$C$2:$C$603=Data!$A$23,ROW(Longboard!$B$2:$B$603)),ROW(60:60))-1,2))</f>
        <v/>
      </c>
    </row>
    <row r="64" spans="1:2" ht="15.75" thickBot="1">
      <c r="A64" s="30" t="str">
        <f t="array" ref="A64">IF(ISERROR(INDEX(Longboard!$A$2:$C$603,SMALL(IF(Longboard!$C$2:$C$603=Data!$A$23,ROW(Longboard!$A$2:$A$603)),ROW(61:61))-1,1)),"",INDEX(Longboard!$A$2:$C$603,SMALL(IF(Longboard!$C$2:$C$603=Data!$A$23,ROW(Longboard!$A$2:$A$603)),ROW(61:61))-1,1))</f>
        <v/>
      </c>
      <c r="B64" s="30" t="str">
        <f t="array" ref="B64">IF(ISERROR(INDEX(Longboard!$A$2:$C$603,SMALL(IF(Longboard!$C$2:$C$603=Data!$A$23,ROW(Longboard!$B$2:$B$603)),ROW(61:61))-1,2)),"",INDEX(Longboard!$A$2:$C$603,SMALL(IF(Longboard!$C$2:$C$603=Data!$A$23,ROW(Longboard!$B$2:$B$603)),ROW(61:61))-1,2))</f>
        <v/>
      </c>
    </row>
    <row r="65" spans="1:2" ht="15.75" thickBot="1">
      <c r="A65" s="30" t="str">
        <f t="array" ref="A65">IF(ISERROR(INDEX(Longboard!$A$2:$C$603,SMALL(IF(Longboard!$C$2:$C$603=Data!$A$23,ROW(Longboard!$A$2:$A$603)),ROW(62:62))-1,1)),"",INDEX(Longboard!$A$2:$C$603,SMALL(IF(Longboard!$C$2:$C$603=Data!$A$23,ROW(Longboard!$A$2:$A$603)),ROW(62:62))-1,1))</f>
        <v/>
      </c>
      <c r="B65" s="30" t="str">
        <f t="array" ref="B65">IF(ISERROR(INDEX(Longboard!$A$2:$C$603,SMALL(IF(Longboard!$C$2:$C$603=Data!$A$23,ROW(Longboard!$B$2:$B$603)),ROW(62:62))-1,2)),"",INDEX(Longboard!$A$2:$C$603,SMALL(IF(Longboard!$C$2:$C$603=Data!$A$23,ROW(Longboard!$B$2:$B$603)),ROW(62:62))-1,2))</f>
        <v/>
      </c>
    </row>
    <row r="66" spans="1:2" ht="15.75" thickBot="1">
      <c r="A66" s="30" t="str">
        <f t="array" ref="A66">IF(ISERROR(INDEX(Longboard!$A$2:$C$603,SMALL(IF(Longboard!$C$2:$C$603=Data!$A$23,ROW(Longboard!$A$2:$A$603)),ROW(63:63))-1,1)),"",INDEX(Longboard!$A$2:$C$603,SMALL(IF(Longboard!$C$2:$C$603=Data!$A$23,ROW(Longboard!$A$2:$A$603)),ROW(63:63))-1,1))</f>
        <v/>
      </c>
      <c r="B66" s="30" t="str">
        <f t="array" ref="B66">IF(ISERROR(INDEX(Longboard!$A$2:$C$603,SMALL(IF(Longboard!$C$2:$C$603=Data!$A$23,ROW(Longboard!$B$2:$B$603)),ROW(63:63))-1,2)),"",INDEX(Longboard!$A$2:$C$603,SMALL(IF(Longboard!$C$2:$C$603=Data!$A$23,ROW(Longboard!$B$2:$B$603)),ROW(63:63))-1,2))</f>
        <v/>
      </c>
    </row>
    <row r="67" spans="1:2" ht="15.75" thickBot="1">
      <c r="A67" s="30" t="str">
        <f t="array" ref="A67">IF(ISERROR(INDEX(Longboard!$A$2:$C$603,SMALL(IF(Longboard!$C$2:$C$603=Data!$A$23,ROW(Longboard!$A$2:$A$603)),ROW(64:64))-1,1)),"",INDEX(Longboard!$A$2:$C$603,SMALL(IF(Longboard!$C$2:$C$603=Data!$A$23,ROW(Longboard!$A$2:$A$603)),ROW(64:64))-1,1))</f>
        <v/>
      </c>
      <c r="B67" s="30" t="str">
        <f t="array" ref="B67">IF(ISERROR(INDEX(Longboard!$A$2:$C$603,SMALL(IF(Longboard!$C$2:$C$603=Data!$A$23,ROW(Longboard!$B$2:$B$603)),ROW(64:64))-1,2)),"",INDEX(Longboard!$A$2:$C$603,SMALL(IF(Longboard!$C$2:$C$603=Data!$A$23,ROW(Longboard!$B$2:$B$603)),ROW(64:64))-1,2))</f>
        <v/>
      </c>
    </row>
    <row r="68" spans="1:2" ht="15.75" thickBot="1">
      <c r="A68" s="30" t="str">
        <f t="array" ref="A68">IF(ISERROR(INDEX(Longboard!$A$2:$C$603,SMALL(IF(Longboard!$C$2:$C$603=Data!$A$23,ROW(Longboard!$A$2:$A$603)),ROW(65:65))-1,1)),"",INDEX(Longboard!$A$2:$C$603,SMALL(IF(Longboard!$C$2:$C$603=Data!$A$23,ROW(Longboard!$A$2:$A$603)),ROW(65:65))-1,1))</f>
        <v/>
      </c>
      <c r="B68" s="30" t="str">
        <f t="array" ref="B68">IF(ISERROR(INDEX(Longboard!$A$2:$C$603,SMALL(IF(Longboard!$C$2:$C$603=Data!$A$23,ROW(Longboard!$B$2:$B$603)),ROW(65:65))-1,2)),"",INDEX(Longboard!$A$2:$C$603,SMALL(IF(Longboard!$C$2:$C$603=Data!$A$23,ROW(Longboard!$B$2:$B$603)),ROW(65:65))-1,2))</f>
        <v/>
      </c>
    </row>
    <row r="69" spans="1:2" ht="15.75" thickBot="1">
      <c r="A69" s="30" t="str">
        <f t="array" ref="A69">IF(ISERROR(INDEX(Longboard!$A$2:$C$603,SMALL(IF(Longboard!$C$2:$C$603=Data!$A$23,ROW(Longboard!$A$2:$A$603)),ROW(66:66))-1,1)),"",INDEX(Longboard!$A$2:$C$603,SMALL(IF(Longboard!$C$2:$C$603=Data!$A$23,ROW(Longboard!$A$2:$A$603)),ROW(66:66))-1,1))</f>
        <v/>
      </c>
      <c r="B69" s="30" t="str">
        <f t="array" ref="B69">IF(ISERROR(INDEX(Longboard!$A$2:$C$603,SMALL(IF(Longboard!$C$2:$C$603=Data!$A$23,ROW(Longboard!$B$2:$B$603)),ROW(66:66))-1,2)),"",INDEX(Longboard!$A$2:$C$603,SMALL(IF(Longboard!$C$2:$C$603=Data!$A$23,ROW(Longboard!$B$2:$B$603)),ROW(66:66))-1,2))</f>
        <v/>
      </c>
    </row>
    <row r="70" spans="1:2" ht="15.75" thickBot="1">
      <c r="A70" s="30" t="str">
        <f t="array" ref="A70">IF(ISERROR(INDEX(Longboard!$A$2:$C$603,SMALL(IF(Longboard!$C$2:$C$603=Data!$A$23,ROW(Longboard!$A$2:$A$603)),ROW(67:67))-1,1)),"",INDEX(Longboard!$A$2:$C$603,SMALL(IF(Longboard!$C$2:$C$603=Data!$A$23,ROW(Longboard!$A$2:$A$603)),ROW(67:67))-1,1))</f>
        <v/>
      </c>
      <c r="B70" s="30" t="str">
        <f t="array" ref="B70">IF(ISERROR(INDEX(Longboard!$A$2:$C$603,SMALL(IF(Longboard!$C$2:$C$603=Data!$A$23,ROW(Longboard!$B$2:$B$603)),ROW(67:67))-1,2)),"",INDEX(Longboard!$A$2:$C$603,SMALL(IF(Longboard!$C$2:$C$603=Data!$A$23,ROW(Longboard!$B$2:$B$603)),ROW(67:67))-1,2))</f>
        <v/>
      </c>
    </row>
    <row r="71" spans="1:2" ht="15.75" thickBot="1">
      <c r="A71" s="30" t="str">
        <f t="array" ref="A71">IF(ISERROR(INDEX(Longboard!$A$2:$C$603,SMALL(IF(Longboard!$C$2:$C$603=Data!$A$23,ROW(Longboard!$A$2:$A$603)),ROW(68:68))-1,1)),"",INDEX(Longboard!$A$2:$C$603,SMALL(IF(Longboard!$C$2:$C$603=Data!$A$23,ROW(Longboard!$A$2:$A$603)),ROW(68:68))-1,1))</f>
        <v/>
      </c>
      <c r="B71" s="30" t="str">
        <f t="array" ref="B71">IF(ISERROR(INDEX(Longboard!$A$2:$C$603,SMALL(IF(Longboard!$C$2:$C$603=Data!$A$23,ROW(Longboard!$B$2:$B$603)),ROW(68:68))-1,2)),"",INDEX(Longboard!$A$2:$C$603,SMALL(IF(Longboard!$C$2:$C$603=Data!$A$23,ROW(Longboard!$B$2:$B$603)),ROW(68:68))-1,2))</f>
        <v/>
      </c>
    </row>
    <row r="72" spans="1:2" ht="15.75" thickBot="1">
      <c r="A72" s="30" t="str">
        <f t="array" ref="A72">IF(ISERROR(INDEX(Longboard!$A$2:$C$603,SMALL(IF(Longboard!$C$2:$C$603=Data!$A$23,ROW(Longboard!$A$2:$A$603)),ROW(69:69))-1,1)),"",INDEX(Longboard!$A$2:$C$603,SMALL(IF(Longboard!$C$2:$C$603=Data!$A$23,ROW(Longboard!$A$2:$A$603)),ROW(69:69))-1,1))</f>
        <v/>
      </c>
      <c r="B72" s="30" t="str">
        <f t="array" ref="B72">IF(ISERROR(INDEX(Longboard!$A$2:$C$603,SMALL(IF(Longboard!$C$2:$C$603=Data!$A$23,ROW(Longboard!$B$2:$B$603)),ROW(69:69))-1,2)),"",INDEX(Longboard!$A$2:$C$603,SMALL(IF(Longboard!$C$2:$C$603=Data!$A$23,ROW(Longboard!$B$2:$B$603)),ROW(69:69))-1,2))</f>
        <v/>
      </c>
    </row>
    <row r="73" spans="1:2" ht="15.75" thickBot="1">
      <c r="A73" s="30" t="str">
        <f t="array" ref="A73">IF(ISERROR(INDEX(Longboard!$A$2:$C$603,SMALL(IF(Longboard!$C$2:$C$603=Data!$A$23,ROW(Longboard!$A$2:$A$603)),ROW(70:70))-1,1)),"",INDEX(Longboard!$A$2:$C$603,SMALL(IF(Longboard!$C$2:$C$603=Data!$A$23,ROW(Longboard!$A$2:$A$603)),ROW(70:70))-1,1))</f>
        <v/>
      </c>
      <c r="B73" s="30" t="str">
        <f t="array" ref="B73">IF(ISERROR(INDEX(Longboard!$A$2:$C$603,SMALL(IF(Longboard!$C$2:$C$603=Data!$A$23,ROW(Longboard!$B$2:$B$603)),ROW(70:70))-1,2)),"",INDEX(Longboard!$A$2:$C$603,SMALL(IF(Longboard!$C$2:$C$603=Data!$A$23,ROW(Longboard!$B$2:$B$603)),ROW(70:70))-1,2))</f>
        <v/>
      </c>
    </row>
    <row r="74" spans="1:2" ht="15.75" thickBot="1">
      <c r="A74" s="30" t="str">
        <f t="array" ref="A74">IF(ISERROR(INDEX(Longboard!$A$2:$C$603,SMALL(IF(Longboard!$C$2:$C$603=Data!$A$23,ROW(Longboard!$A$2:$A$603)),ROW(71:71))-1,1)),"",INDEX(Longboard!$A$2:$C$603,SMALL(IF(Longboard!$C$2:$C$603=Data!$A$23,ROW(Longboard!$A$2:$A$603)),ROW(71:71))-1,1))</f>
        <v/>
      </c>
      <c r="B74" s="30" t="str">
        <f t="array" ref="B74">IF(ISERROR(INDEX(Longboard!$A$2:$C$603,SMALL(IF(Longboard!$C$2:$C$603=Data!$A$23,ROW(Longboard!$B$2:$B$603)),ROW(71:71))-1,2)),"",INDEX(Longboard!$A$2:$C$603,SMALL(IF(Longboard!$C$2:$C$603=Data!$A$23,ROW(Longboard!$B$2:$B$603)),ROW(71:71))-1,2))</f>
        <v/>
      </c>
    </row>
    <row r="75" spans="1:2" ht="15.75" thickBot="1">
      <c r="A75" s="30" t="str">
        <f t="array" ref="A75">IF(ISERROR(INDEX(Longboard!$A$2:$C$603,SMALL(IF(Longboard!$C$2:$C$603=Data!$A$23,ROW(Longboard!$A$2:$A$603)),ROW(72:72))-1,1)),"",INDEX(Longboard!$A$2:$C$603,SMALL(IF(Longboard!$C$2:$C$603=Data!$A$23,ROW(Longboard!$A$2:$A$603)),ROW(72:72))-1,1))</f>
        <v/>
      </c>
      <c r="B75" s="30" t="str">
        <f t="array" ref="B75">IF(ISERROR(INDEX(Longboard!$A$2:$C$603,SMALL(IF(Longboard!$C$2:$C$603=Data!$A$23,ROW(Longboard!$B$2:$B$603)),ROW(72:72))-1,2)),"",INDEX(Longboard!$A$2:$C$603,SMALL(IF(Longboard!$C$2:$C$603=Data!$A$23,ROW(Longboard!$B$2:$B$603)),ROW(72:72))-1,2))</f>
        <v/>
      </c>
    </row>
    <row r="76" spans="1:2" ht="15.75" thickBot="1">
      <c r="A76" s="30" t="str">
        <f t="array" ref="A76">IF(ISERROR(INDEX(Longboard!$A$2:$C$603,SMALL(IF(Longboard!$C$2:$C$603=Data!$A$23,ROW(Longboard!$A$2:$A$603)),ROW(73:73))-1,1)),"",INDEX(Longboard!$A$2:$C$603,SMALL(IF(Longboard!$C$2:$C$603=Data!$A$23,ROW(Longboard!$A$2:$A$603)),ROW(73:73))-1,1))</f>
        <v/>
      </c>
      <c r="B76" s="30" t="str">
        <f t="array" ref="B76">IF(ISERROR(INDEX(Longboard!$A$2:$C$603,SMALL(IF(Longboard!$C$2:$C$603=Data!$A$23,ROW(Longboard!$B$2:$B$603)),ROW(73:73))-1,2)),"",INDEX(Longboard!$A$2:$C$603,SMALL(IF(Longboard!$C$2:$C$603=Data!$A$23,ROW(Longboard!$B$2:$B$603)),ROW(73:73))-1,2))</f>
        <v/>
      </c>
    </row>
    <row r="77" spans="1:2" ht="15.75" thickBot="1">
      <c r="A77" s="30" t="str">
        <f t="array" ref="A77">IF(ISERROR(INDEX(Longboard!$A$2:$C$603,SMALL(IF(Longboard!$C$2:$C$603=Data!$A$23,ROW(Longboard!$A$2:$A$603)),ROW(74:74))-1,1)),"",INDEX(Longboard!$A$2:$C$603,SMALL(IF(Longboard!$C$2:$C$603=Data!$A$23,ROW(Longboard!$A$2:$A$603)),ROW(74:74))-1,1))</f>
        <v/>
      </c>
      <c r="B77" s="30" t="str">
        <f t="array" ref="B77">IF(ISERROR(INDEX(Longboard!$A$2:$C$603,SMALL(IF(Longboard!$C$2:$C$603=Data!$A$23,ROW(Longboard!$B$2:$B$603)),ROW(74:74))-1,2)),"",INDEX(Longboard!$A$2:$C$603,SMALL(IF(Longboard!$C$2:$C$603=Data!$A$23,ROW(Longboard!$B$2:$B$603)),ROW(74:74))-1,2))</f>
        <v/>
      </c>
    </row>
    <row r="78" spans="1:2" ht="15.75" thickBot="1">
      <c r="A78" s="30" t="str">
        <f t="array" ref="A78">IF(ISERROR(INDEX(Longboard!$A$2:$C$603,SMALL(IF(Longboard!$C$2:$C$603=Data!$A$23,ROW(Longboard!$A$2:$A$603)),ROW(75:75))-1,1)),"",INDEX(Longboard!$A$2:$C$603,SMALL(IF(Longboard!$C$2:$C$603=Data!$A$23,ROW(Longboard!$A$2:$A$603)),ROW(75:75))-1,1))</f>
        <v/>
      </c>
      <c r="B78" s="30" t="str">
        <f t="array" ref="B78">IF(ISERROR(INDEX(Longboard!$A$2:$C$603,SMALL(IF(Longboard!$C$2:$C$603=Data!$A$23,ROW(Longboard!$B$2:$B$603)),ROW(75:75))-1,2)),"",INDEX(Longboard!$A$2:$C$603,SMALL(IF(Longboard!$C$2:$C$603=Data!$A$23,ROW(Longboard!$B$2:$B$603)),ROW(75:75))-1,2))</f>
        <v/>
      </c>
    </row>
    <row r="79" spans="1:2" ht="15.75" thickBot="1">
      <c r="A79" s="30" t="str">
        <f t="array" ref="A79">IF(ISERROR(INDEX(Longboard!$A$2:$C$603,SMALL(IF(Longboard!$C$2:$C$603=Data!$A$23,ROW(Longboard!$A$2:$A$603)),ROW(76:76))-1,1)),"",INDEX(Longboard!$A$2:$C$603,SMALL(IF(Longboard!$C$2:$C$603=Data!$A$23,ROW(Longboard!$A$2:$A$603)),ROW(76:76))-1,1))</f>
        <v/>
      </c>
      <c r="B79" s="30" t="str">
        <f t="array" ref="B79">IF(ISERROR(INDEX(Longboard!$A$2:$C$603,SMALL(IF(Longboard!$C$2:$C$603=Data!$A$23,ROW(Longboard!$B$2:$B$603)),ROW(76:76))-1,2)),"",INDEX(Longboard!$A$2:$C$603,SMALL(IF(Longboard!$C$2:$C$603=Data!$A$23,ROW(Longboard!$B$2:$B$603)),ROW(76:76))-1,2))</f>
        <v/>
      </c>
    </row>
    <row r="80" spans="1:2" ht="15.75" thickBot="1">
      <c r="A80" s="30" t="str">
        <f t="array" ref="A80">IF(ISERROR(INDEX(Longboard!$A$2:$C$603,SMALL(IF(Longboard!$C$2:$C$603=Data!$A$23,ROW(Longboard!$A$2:$A$603)),ROW(77:77))-1,1)),"",INDEX(Longboard!$A$2:$C$603,SMALL(IF(Longboard!$C$2:$C$603=Data!$A$23,ROW(Longboard!$A$2:$A$603)),ROW(77:77))-1,1))</f>
        <v/>
      </c>
      <c r="B80" s="30" t="str">
        <f t="array" ref="B80">IF(ISERROR(INDEX(Longboard!$A$2:$C$603,SMALL(IF(Longboard!$C$2:$C$603=Data!$A$23,ROW(Longboard!$B$2:$B$603)),ROW(77:77))-1,2)),"",INDEX(Longboard!$A$2:$C$603,SMALL(IF(Longboard!$C$2:$C$603=Data!$A$23,ROW(Longboard!$B$2:$B$603)),ROW(77:77))-1,2))</f>
        <v/>
      </c>
    </row>
    <row r="81" spans="1:2" ht="15.75" thickBot="1">
      <c r="A81" s="30" t="str">
        <f t="array" ref="A81">IF(ISERROR(INDEX(Longboard!$A$2:$C$603,SMALL(IF(Longboard!$C$2:$C$603=Data!$A$23,ROW(Longboard!$A$2:$A$603)),ROW(78:78))-1,1)),"",INDEX(Longboard!$A$2:$C$603,SMALL(IF(Longboard!$C$2:$C$603=Data!$A$23,ROW(Longboard!$A$2:$A$603)),ROW(78:78))-1,1))</f>
        <v/>
      </c>
      <c r="B81" s="30" t="str">
        <f t="array" ref="B81">IF(ISERROR(INDEX(Longboard!$A$2:$C$603,SMALL(IF(Longboard!$C$2:$C$603=Data!$A$23,ROW(Longboard!$B$2:$B$603)),ROW(78:78))-1,2)),"",INDEX(Longboard!$A$2:$C$603,SMALL(IF(Longboard!$C$2:$C$603=Data!$A$23,ROW(Longboard!$B$2:$B$603)),ROW(78:78))-1,2))</f>
        <v/>
      </c>
    </row>
    <row r="82" spans="1:2" ht="15.75" thickBot="1">
      <c r="A82" s="30" t="str">
        <f t="array" ref="A82">IF(ISERROR(INDEX(Longboard!$A$2:$C$603,SMALL(IF(Longboard!$C$2:$C$603=Data!$A$23,ROW(Longboard!$A$2:$A$603)),ROW(79:79))-1,1)),"",INDEX(Longboard!$A$2:$C$603,SMALL(IF(Longboard!$C$2:$C$603=Data!$A$23,ROW(Longboard!$A$2:$A$603)),ROW(79:79))-1,1))</f>
        <v/>
      </c>
      <c r="B82" s="30" t="str">
        <f t="array" ref="B82">IF(ISERROR(INDEX(Longboard!$A$2:$C$603,SMALL(IF(Longboard!$C$2:$C$603=Data!$A$23,ROW(Longboard!$B$2:$B$603)),ROW(79:79))-1,2)),"",INDEX(Longboard!$A$2:$C$603,SMALL(IF(Longboard!$C$2:$C$603=Data!$A$23,ROW(Longboard!$B$2:$B$603)),ROW(79:79))-1,2))</f>
        <v/>
      </c>
    </row>
    <row r="83" spans="1:2" ht="15.75" thickBot="1">
      <c r="A83" s="30" t="str">
        <f t="array" ref="A83">IF(ISERROR(INDEX(Longboard!$A$2:$C$603,SMALL(IF(Longboard!$C$2:$C$603=Data!$A$23,ROW(Longboard!$A$2:$A$603)),ROW(80:80))-1,1)),"",INDEX(Longboard!$A$2:$C$603,SMALL(IF(Longboard!$C$2:$C$603=Data!$A$23,ROW(Longboard!$A$2:$A$603)),ROW(80:80))-1,1))</f>
        <v/>
      </c>
      <c r="B83" s="30" t="str">
        <f t="array" ref="B83">IF(ISERROR(INDEX(Longboard!$A$2:$C$603,SMALL(IF(Longboard!$C$2:$C$603=Data!$A$23,ROW(Longboard!$B$2:$B$603)),ROW(80:80))-1,2)),"",INDEX(Longboard!$A$2:$C$603,SMALL(IF(Longboard!$C$2:$C$603=Data!$A$23,ROW(Longboard!$B$2:$B$603)),ROW(80:80))-1,2))</f>
        <v/>
      </c>
    </row>
    <row r="84" spans="1:2" ht="15.75" thickBot="1">
      <c r="A84" s="30" t="str">
        <f t="array" ref="A84">IF(ISERROR(INDEX(Longboard!$A$2:$C$603,SMALL(IF(Longboard!$C$2:$C$603=Data!$A$23,ROW(Longboard!$A$2:$A$603)),ROW(81:81))-1,1)),"",INDEX(Longboard!$A$2:$C$603,SMALL(IF(Longboard!$C$2:$C$603=Data!$A$23,ROW(Longboard!$A$2:$A$603)),ROW(81:81))-1,1))</f>
        <v/>
      </c>
      <c r="B84" s="30" t="str">
        <f t="array" ref="B84">IF(ISERROR(INDEX(Longboard!$A$2:$C$603,SMALL(IF(Longboard!$C$2:$C$603=Data!$A$23,ROW(Longboard!$B$2:$B$603)),ROW(81:81))-1,2)),"",INDEX(Longboard!$A$2:$C$603,SMALL(IF(Longboard!$C$2:$C$603=Data!$A$23,ROW(Longboard!$B$2:$B$603)),ROW(81:81))-1,2))</f>
        <v/>
      </c>
    </row>
    <row r="85" spans="1:2" ht="15.75" thickBot="1">
      <c r="A85" s="30" t="str">
        <f t="array" ref="A85">IF(ISERROR(INDEX(Longboard!$A$2:$C$603,SMALL(IF(Longboard!$C$2:$C$603=Data!$A$23,ROW(Longboard!$A$2:$A$603)),ROW(82:82))-1,1)),"",INDEX(Longboard!$A$2:$C$603,SMALL(IF(Longboard!$C$2:$C$603=Data!$A$23,ROW(Longboard!$A$2:$A$603)),ROW(82:82))-1,1))</f>
        <v/>
      </c>
      <c r="B85" s="30" t="str">
        <f t="array" ref="B85">IF(ISERROR(INDEX(Longboard!$A$2:$C$603,SMALL(IF(Longboard!$C$2:$C$603=Data!$A$23,ROW(Longboard!$B$2:$B$603)),ROW(82:82))-1,2)),"",INDEX(Longboard!$A$2:$C$603,SMALL(IF(Longboard!$C$2:$C$603=Data!$A$23,ROW(Longboard!$B$2:$B$603)),ROW(82:82))-1,2))</f>
        <v/>
      </c>
    </row>
    <row r="86" spans="1:2" ht="15.75" thickBot="1">
      <c r="A86" s="30" t="str">
        <f t="array" ref="A86">IF(ISERROR(INDEX(Longboard!$A$2:$C$603,SMALL(IF(Longboard!$C$2:$C$603=Data!$A$23,ROW(Longboard!$A$2:$A$603)),ROW(83:83))-1,1)),"",INDEX(Longboard!$A$2:$C$603,SMALL(IF(Longboard!$C$2:$C$603=Data!$A$23,ROW(Longboard!$A$2:$A$603)),ROW(83:83))-1,1))</f>
        <v/>
      </c>
      <c r="B86" s="30" t="str">
        <f t="array" ref="B86">IF(ISERROR(INDEX(Longboard!$A$2:$C$603,SMALL(IF(Longboard!$C$2:$C$603=Data!$A$23,ROW(Longboard!$B$2:$B$603)),ROW(83:83))-1,2)),"",INDEX(Longboard!$A$2:$C$603,SMALL(IF(Longboard!$C$2:$C$603=Data!$A$23,ROW(Longboard!$B$2:$B$603)),ROW(83:83))-1,2))</f>
        <v/>
      </c>
    </row>
    <row r="87" spans="1:2" ht="15.75" thickBot="1">
      <c r="A87" s="30" t="str">
        <f t="array" ref="A87">IF(ISERROR(INDEX(Longboard!$A$2:$C$603,SMALL(IF(Longboard!$C$2:$C$603=Data!$A$23,ROW(Longboard!$A$2:$A$603)),ROW(84:84))-1,1)),"",INDEX(Longboard!$A$2:$C$603,SMALL(IF(Longboard!$C$2:$C$603=Data!$A$23,ROW(Longboard!$A$2:$A$603)),ROW(84:84))-1,1))</f>
        <v/>
      </c>
      <c r="B87" s="30" t="str">
        <f t="array" ref="B87">IF(ISERROR(INDEX(Longboard!$A$2:$C$603,SMALL(IF(Longboard!$C$2:$C$603=Data!$A$23,ROW(Longboard!$B$2:$B$603)),ROW(84:84))-1,2)),"",INDEX(Longboard!$A$2:$C$603,SMALL(IF(Longboard!$C$2:$C$603=Data!$A$23,ROW(Longboard!$B$2:$B$603)),ROW(84:84))-1,2))</f>
        <v/>
      </c>
    </row>
    <row r="88" spans="1:2" ht="15.75" thickBot="1">
      <c r="A88" s="30" t="str">
        <f t="array" ref="A88">IF(ISERROR(INDEX(Longboard!$A$2:$C$603,SMALL(IF(Longboard!$C$2:$C$603=Data!$A$23,ROW(Longboard!$A$2:$A$603)),ROW(85:85))-1,1)),"",INDEX(Longboard!$A$2:$C$603,SMALL(IF(Longboard!$C$2:$C$603=Data!$A$23,ROW(Longboard!$A$2:$A$603)),ROW(85:85))-1,1))</f>
        <v/>
      </c>
      <c r="B88" s="30" t="str">
        <f t="array" ref="B88">IF(ISERROR(INDEX(Longboard!$A$2:$C$603,SMALL(IF(Longboard!$C$2:$C$603=Data!$A$23,ROW(Longboard!$B$2:$B$603)),ROW(85:85))-1,2)),"",INDEX(Longboard!$A$2:$C$603,SMALL(IF(Longboard!$C$2:$C$603=Data!$A$23,ROW(Longboard!$B$2:$B$603)),ROW(85:85))-1,2))</f>
        <v/>
      </c>
    </row>
    <row r="89" spans="1:2" ht="15.75" thickBot="1">
      <c r="A89" s="30" t="str">
        <f t="array" ref="A89">IF(ISERROR(INDEX(Longboard!$A$2:$C$603,SMALL(IF(Longboard!$C$2:$C$603=Data!$A$23,ROW(Longboard!$A$2:$A$603)),ROW(86:86))-1,1)),"",INDEX(Longboard!$A$2:$C$603,SMALL(IF(Longboard!$C$2:$C$603=Data!$A$23,ROW(Longboard!$A$2:$A$603)),ROW(86:86))-1,1))</f>
        <v/>
      </c>
      <c r="B89" s="30" t="str">
        <f t="array" ref="B89">IF(ISERROR(INDEX(Longboard!$A$2:$C$603,SMALL(IF(Longboard!$C$2:$C$603=Data!$A$23,ROW(Longboard!$B$2:$B$603)),ROW(86:86))-1,2)),"",INDEX(Longboard!$A$2:$C$603,SMALL(IF(Longboard!$C$2:$C$603=Data!$A$23,ROW(Longboard!$B$2:$B$603)),ROW(86:86))-1,2))</f>
        <v/>
      </c>
    </row>
    <row r="90" spans="1:2" ht="15.75" thickBot="1">
      <c r="A90" s="30" t="str">
        <f t="array" ref="A90">IF(ISERROR(INDEX(Longboard!$A$2:$C$603,SMALL(IF(Longboard!$C$2:$C$603=Data!$A$23,ROW(Longboard!$A$2:$A$603)),ROW(87:87))-1,1)),"",INDEX(Longboard!$A$2:$C$603,SMALL(IF(Longboard!$C$2:$C$603=Data!$A$23,ROW(Longboard!$A$2:$A$603)),ROW(87:87))-1,1))</f>
        <v/>
      </c>
      <c r="B90" s="30" t="str">
        <f t="array" ref="B90">IF(ISERROR(INDEX(Longboard!$A$2:$C$603,SMALL(IF(Longboard!$C$2:$C$603=Data!$A$23,ROW(Longboard!$B$2:$B$603)),ROW(87:87))-1,2)),"",INDEX(Longboard!$A$2:$C$603,SMALL(IF(Longboard!$C$2:$C$603=Data!$A$23,ROW(Longboard!$B$2:$B$603)),ROW(87:87))-1,2))</f>
        <v/>
      </c>
    </row>
    <row r="91" spans="1:2" ht="15.75" thickBot="1">
      <c r="A91" s="30" t="str">
        <f t="array" ref="A91">IF(ISERROR(INDEX(Longboard!$A$2:$C$603,SMALL(IF(Longboard!$C$2:$C$603=Data!$A$23,ROW(Longboard!$A$2:$A$603)),ROW(88:88))-1,1)),"",INDEX(Longboard!$A$2:$C$603,SMALL(IF(Longboard!$C$2:$C$603=Data!$A$23,ROW(Longboard!$A$2:$A$603)),ROW(88:88))-1,1))</f>
        <v/>
      </c>
      <c r="B91" s="30" t="str">
        <f t="array" ref="B91">IF(ISERROR(INDEX(Longboard!$A$2:$C$603,SMALL(IF(Longboard!$C$2:$C$603=Data!$A$23,ROW(Longboard!$B$2:$B$603)),ROW(88:88))-1,2)),"",INDEX(Longboard!$A$2:$C$603,SMALL(IF(Longboard!$C$2:$C$603=Data!$A$23,ROW(Longboard!$B$2:$B$603)),ROW(88:88))-1,2))</f>
        <v/>
      </c>
    </row>
    <row r="92" spans="1:2" ht="15.75" thickBot="1">
      <c r="A92" s="30" t="str">
        <f t="array" ref="A92">IF(ISERROR(INDEX(Longboard!$A$2:$C$603,SMALL(IF(Longboard!$C$2:$C$603=Data!$A$23,ROW(Longboard!$A$2:$A$603)),ROW(89:89))-1,1)),"",INDEX(Longboard!$A$2:$C$603,SMALL(IF(Longboard!$C$2:$C$603=Data!$A$23,ROW(Longboard!$A$2:$A$603)),ROW(89:89))-1,1))</f>
        <v/>
      </c>
      <c r="B92" s="30" t="str">
        <f t="array" ref="B92">IF(ISERROR(INDEX(Longboard!$A$2:$C$603,SMALL(IF(Longboard!$C$2:$C$603=Data!$A$23,ROW(Longboard!$B$2:$B$603)),ROW(89:89))-1,2)),"",INDEX(Longboard!$A$2:$C$603,SMALL(IF(Longboard!$C$2:$C$603=Data!$A$23,ROW(Longboard!$B$2:$B$603)),ROW(89:89))-1,2))</f>
        <v/>
      </c>
    </row>
    <row r="93" spans="1:2" ht="15.75" thickBot="1">
      <c r="A93" s="30" t="str">
        <f t="array" ref="A93">IF(ISERROR(INDEX(Longboard!$A$2:$C$603,SMALL(IF(Longboard!$C$2:$C$603=Data!$A$23,ROW(Longboard!$A$2:$A$603)),ROW(90:90))-1,1)),"",INDEX(Longboard!$A$2:$C$603,SMALL(IF(Longboard!$C$2:$C$603=Data!$A$23,ROW(Longboard!$A$2:$A$603)),ROW(90:90))-1,1))</f>
        <v/>
      </c>
      <c r="B93" s="30" t="str">
        <f t="array" ref="B93">IF(ISERROR(INDEX(Longboard!$A$2:$C$603,SMALL(IF(Longboard!$C$2:$C$603=Data!$A$23,ROW(Longboard!$B$2:$B$603)),ROW(90:90))-1,2)),"",INDEX(Longboard!$A$2:$C$603,SMALL(IF(Longboard!$C$2:$C$603=Data!$A$23,ROW(Longboard!$B$2:$B$603)),ROW(90:90))-1,2))</f>
        <v/>
      </c>
    </row>
    <row r="94" spans="1:2" ht="15.75" thickBot="1">
      <c r="A94" s="30" t="str">
        <f t="array" ref="A94">IF(ISERROR(INDEX(Longboard!$A$2:$C$603,SMALL(IF(Longboard!$C$2:$C$603=Data!$A$23,ROW(Longboard!$A$2:$A$603)),ROW(91:91))-1,1)),"",INDEX(Longboard!$A$2:$C$603,SMALL(IF(Longboard!$C$2:$C$603=Data!$A$23,ROW(Longboard!$A$2:$A$603)),ROW(91:91))-1,1))</f>
        <v/>
      </c>
      <c r="B94" s="30" t="str">
        <f t="array" ref="B94">IF(ISERROR(INDEX(Longboard!$A$2:$C$603,SMALL(IF(Longboard!$C$2:$C$603=Data!$A$23,ROW(Longboard!$B$2:$B$603)),ROW(91:91))-1,2)),"",INDEX(Longboard!$A$2:$C$603,SMALL(IF(Longboard!$C$2:$C$603=Data!$A$23,ROW(Longboard!$B$2:$B$603)),ROW(91:91))-1,2))</f>
        <v/>
      </c>
    </row>
    <row r="95" spans="1:2" ht="15.75" thickBot="1">
      <c r="A95" s="30" t="str">
        <f t="array" ref="A95">IF(ISERROR(INDEX(Longboard!$A$2:$C$603,SMALL(IF(Longboard!$C$2:$C$603=Data!$A$23,ROW(Longboard!$A$2:$A$603)),ROW(92:92))-1,1)),"",INDEX(Longboard!$A$2:$C$603,SMALL(IF(Longboard!$C$2:$C$603=Data!$A$23,ROW(Longboard!$A$2:$A$603)),ROW(92:92))-1,1))</f>
        <v/>
      </c>
      <c r="B95" s="30" t="str">
        <f t="array" ref="B95">IF(ISERROR(INDEX(Longboard!$A$2:$C$603,SMALL(IF(Longboard!$C$2:$C$603=Data!$A$23,ROW(Longboard!$B$2:$B$603)),ROW(92:92))-1,2)),"",INDEX(Longboard!$A$2:$C$603,SMALL(IF(Longboard!$C$2:$C$603=Data!$A$23,ROW(Longboard!$B$2:$B$603)),ROW(92:92))-1,2))</f>
        <v/>
      </c>
    </row>
    <row r="96" spans="1:2" ht="15.75" thickBot="1">
      <c r="A96" s="30" t="str">
        <f t="array" ref="A96">IF(ISERROR(INDEX(Longboard!$A$2:$C$603,SMALL(IF(Longboard!$C$2:$C$603=Data!$A$23,ROW(Longboard!$A$2:$A$603)),ROW(93:93))-1,1)),"",INDEX(Longboard!$A$2:$C$603,SMALL(IF(Longboard!$C$2:$C$603=Data!$A$23,ROW(Longboard!$A$2:$A$603)),ROW(93:93))-1,1))</f>
        <v/>
      </c>
      <c r="B96" s="30" t="str">
        <f t="array" ref="B96">IF(ISERROR(INDEX(Longboard!$A$2:$C$603,SMALL(IF(Longboard!$C$2:$C$603=Data!$A$23,ROW(Longboard!$B$2:$B$603)),ROW(93:93))-1,2)),"",INDEX(Longboard!$A$2:$C$603,SMALL(IF(Longboard!$C$2:$C$603=Data!$A$23,ROW(Longboard!$B$2:$B$603)),ROW(93:93))-1,2))</f>
        <v/>
      </c>
    </row>
    <row r="97" spans="1:2" ht="15.75" thickBot="1">
      <c r="A97" s="30" t="str">
        <f t="array" ref="A97">IF(ISERROR(INDEX(Longboard!$A$2:$C$603,SMALL(IF(Longboard!$C$2:$C$603=Data!$A$23,ROW(Longboard!$A$2:$A$603)),ROW(94:94))-1,1)),"",INDEX(Longboard!$A$2:$C$603,SMALL(IF(Longboard!$C$2:$C$603=Data!$A$23,ROW(Longboard!$A$2:$A$603)),ROW(94:94))-1,1))</f>
        <v/>
      </c>
      <c r="B97" s="30" t="str">
        <f t="array" ref="B97">IF(ISERROR(INDEX(Longboard!$A$2:$C$603,SMALL(IF(Longboard!$C$2:$C$603=Data!$A$23,ROW(Longboard!$B$2:$B$603)),ROW(94:94))-1,2)),"",INDEX(Longboard!$A$2:$C$603,SMALL(IF(Longboard!$C$2:$C$603=Data!$A$23,ROW(Longboard!$B$2:$B$603)),ROW(94:94))-1,2))</f>
        <v/>
      </c>
    </row>
    <row r="98" spans="1:2" ht="15.75" thickBot="1">
      <c r="A98" s="30" t="str">
        <f t="array" ref="A98">IF(ISERROR(INDEX(Longboard!$A$2:$C$603,SMALL(IF(Longboard!$C$2:$C$603=Data!$A$23,ROW(Longboard!$A$2:$A$603)),ROW(95:95))-1,1)),"",INDEX(Longboard!$A$2:$C$603,SMALL(IF(Longboard!$C$2:$C$603=Data!$A$23,ROW(Longboard!$A$2:$A$603)),ROW(95:95))-1,1))</f>
        <v/>
      </c>
      <c r="B98" s="30" t="str">
        <f t="array" ref="B98">IF(ISERROR(INDEX(Longboard!$A$2:$C$603,SMALL(IF(Longboard!$C$2:$C$603=Data!$A$23,ROW(Longboard!$B$2:$B$603)),ROW(95:95))-1,2)),"",INDEX(Longboard!$A$2:$C$603,SMALL(IF(Longboard!$C$2:$C$603=Data!$A$23,ROW(Longboard!$B$2:$B$603)),ROW(95:95))-1,2))</f>
        <v/>
      </c>
    </row>
    <row r="99" spans="1:2" ht="15.75" thickBot="1">
      <c r="A99" s="30" t="str">
        <f t="array" ref="A99">IF(ISERROR(INDEX(Longboard!$A$2:$C$603,SMALL(IF(Longboard!$C$2:$C$603=Data!$A$23,ROW(Longboard!$A$2:$A$603)),ROW(96:96))-1,1)),"",INDEX(Longboard!$A$2:$C$603,SMALL(IF(Longboard!$C$2:$C$603=Data!$A$23,ROW(Longboard!$A$2:$A$603)),ROW(96:96))-1,1))</f>
        <v/>
      </c>
      <c r="B99" s="30" t="str">
        <f t="array" ref="B99">IF(ISERROR(INDEX(Longboard!$A$2:$C$603,SMALL(IF(Longboard!$C$2:$C$603=Data!$A$23,ROW(Longboard!$B$2:$B$603)),ROW(96:96))-1,2)),"",INDEX(Longboard!$A$2:$C$603,SMALL(IF(Longboard!$C$2:$C$603=Data!$A$23,ROW(Longboard!$B$2:$B$603)),ROW(96:96))-1,2))</f>
        <v/>
      </c>
    </row>
    <row r="100" spans="1:2" ht="15.75" thickBot="1">
      <c r="A100" s="30" t="str">
        <f t="array" ref="A100">IF(ISERROR(INDEX(Longboard!$A$2:$C$603,SMALL(IF(Longboard!$C$2:$C$603=Data!$A$23,ROW(Longboard!$A$2:$A$603)),ROW(97:97))-1,1)),"",INDEX(Longboard!$A$2:$C$603,SMALL(IF(Longboard!$C$2:$C$603=Data!$A$23,ROW(Longboard!$A$2:$A$603)),ROW(97:97))-1,1))</f>
        <v/>
      </c>
      <c r="B100" s="30" t="str">
        <f t="array" ref="B100">IF(ISERROR(INDEX(Longboard!$A$2:$C$603,SMALL(IF(Longboard!$C$2:$C$603=Data!$A$23,ROW(Longboard!$B$2:$B$603)),ROW(97:97))-1,2)),"",INDEX(Longboard!$A$2:$C$603,SMALL(IF(Longboard!$C$2:$C$603=Data!$A$23,ROW(Longboard!$B$2:$B$603)),ROW(97:97))-1,2))</f>
        <v/>
      </c>
    </row>
    <row r="101" spans="1:2" ht="15.75" thickBot="1">
      <c r="A101" s="30" t="str">
        <f t="array" ref="A101">IF(ISERROR(INDEX(Longboard!$A$2:$C$603,SMALL(IF(Longboard!$C$2:$C$603=Data!$A$23,ROW(Longboard!$A$2:$A$603)),ROW(98:98))-1,1)),"",INDEX(Longboard!$A$2:$C$603,SMALL(IF(Longboard!$C$2:$C$603=Data!$A$23,ROW(Longboard!$A$2:$A$603)),ROW(98:98))-1,1))</f>
        <v/>
      </c>
      <c r="B101" s="30" t="str">
        <f t="array" ref="B101">IF(ISERROR(INDEX(Longboard!$A$2:$C$603,SMALL(IF(Longboard!$C$2:$C$603=Data!$A$23,ROW(Longboard!$B$2:$B$603)),ROW(98:98))-1,2)),"",INDEX(Longboard!$A$2:$C$603,SMALL(IF(Longboard!$C$2:$C$603=Data!$A$23,ROW(Longboard!$B$2:$B$603)),ROW(98:98))-1,2))</f>
        <v/>
      </c>
    </row>
    <row r="102" spans="1:2" ht="15.75" thickBot="1">
      <c r="A102" s="30" t="str">
        <f t="array" ref="A102">IF(ISERROR(INDEX(Longboard!$A$2:$C$603,SMALL(IF(Longboard!$C$2:$C$603=Data!$A$23,ROW(Longboard!$A$2:$A$603)),ROW(99:99))-1,1)),"",INDEX(Longboard!$A$2:$C$603,SMALL(IF(Longboard!$C$2:$C$603=Data!$A$23,ROW(Longboard!$A$2:$A$603)),ROW(99:99))-1,1))</f>
        <v/>
      </c>
      <c r="B102" s="30" t="str">
        <f t="array" ref="B102">IF(ISERROR(INDEX(Longboard!$A$2:$C$603,SMALL(IF(Longboard!$C$2:$C$603=Data!$A$23,ROW(Longboard!$B$2:$B$603)),ROW(99:99))-1,2)),"",INDEX(Longboard!$A$2:$C$603,SMALL(IF(Longboard!$C$2:$C$603=Data!$A$23,ROW(Longboard!$B$2:$B$603)),ROW(99:99))-1,2))</f>
        <v/>
      </c>
    </row>
    <row r="103" spans="1:2" ht="15.75" thickBot="1">
      <c r="A103" s="30" t="str">
        <f t="array" ref="A103">IF(ISERROR(INDEX(Longboard!$A$2:$C$603,SMALL(IF(Longboard!$C$2:$C$603=Data!$A$23,ROW(Longboard!$A$2:$A$603)),ROW(100:100))-1,1)),"",INDEX(Longboard!$A$2:$C$603,SMALL(IF(Longboard!$C$2:$C$603=Data!$A$23,ROW(Longboard!$A$2:$A$603)),ROW(100:100))-1,1))</f>
        <v/>
      </c>
      <c r="B103" s="30" t="str">
        <f t="array" ref="B103">IF(ISERROR(INDEX(Longboard!$A$2:$C$603,SMALL(IF(Longboard!$C$2:$C$603=Data!$A$23,ROW(Longboard!$B$2:$B$603)),ROW(100:100))-1,2)),"",INDEX(Longboard!$A$2:$C$603,SMALL(IF(Longboard!$C$2:$C$603=Data!$A$23,ROW(Longboard!$B$2:$B$603)),ROW(100:100))-1,2))</f>
        <v/>
      </c>
    </row>
    <row r="104" spans="1:2" ht="15.75" thickBot="1">
      <c r="A104" s="30" t="str">
        <f t="array" ref="A104">IF(ISERROR(INDEX(Longboard!$A$2:$C$603,SMALL(IF(Longboard!$C$2:$C$603=Data!$A$23,ROW(Longboard!$A$2:$A$603)),ROW(101:101))-1,1)),"",INDEX(Longboard!$A$2:$C$603,SMALL(IF(Longboard!$C$2:$C$603=Data!$A$23,ROW(Longboard!$A$2:$A$603)),ROW(101:101))-1,1))</f>
        <v/>
      </c>
      <c r="B104" s="30" t="str">
        <f t="array" ref="B104">IF(ISERROR(INDEX(Longboard!$A$2:$C$603,SMALL(IF(Longboard!$C$2:$C$603=Data!$A$23,ROW(Longboard!$B$2:$B$603)),ROW(101:101))-1,2)),"",INDEX(Longboard!$A$2:$C$603,SMALL(IF(Longboard!$C$2:$C$603=Data!$A$23,ROW(Longboard!$B$2:$B$603)),ROW(101:101))-1,2))</f>
        <v/>
      </c>
    </row>
    <row r="105" spans="1:2" ht="15.75" thickBot="1">
      <c r="A105" s="30" t="str">
        <f t="array" ref="A105">IF(ISERROR(INDEX(Longboard!$A$2:$C$603,SMALL(IF(Longboard!$C$2:$C$603=Data!$A$23,ROW(Longboard!$A$2:$A$603)),ROW(102:102))-1,1)),"",INDEX(Longboard!$A$2:$C$603,SMALL(IF(Longboard!$C$2:$C$603=Data!$A$23,ROW(Longboard!$A$2:$A$603)),ROW(102:102))-1,1))</f>
        <v/>
      </c>
      <c r="B105" s="30" t="str">
        <f t="array" ref="B105">IF(ISERROR(INDEX(Longboard!$A$2:$C$603,SMALL(IF(Longboard!$C$2:$C$603=Data!$A$23,ROW(Longboard!$B$2:$B$603)),ROW(102:102))-1,2)),"",INDEX(Longboard!$A$2:$C$603,SMALL(IF(Longboard!$C$2:$C$603=Data!$A$23,ROW(Longboard!$B$2:$B$603)),ROW(102:102))-1,2))</f>
        <v/>
      </c>
    </row>
    <row r="106" spans="1:2" ht="15.75" thickBot="1">
      <c r="A106" s="30" t="str">
        <f t="array" ref="A106">IF(ISERROR(INDEX(Longboard!$A$2:$C$603,SMALL(IF(Longboard!$C$2:$C$603=Data!$A$23,ROW(Longboard!$A$2:$A$603)),ROW(103:103))-1,1)),"",INDEX(Longboard!$A$2:$C$603,SMALL(IF(Longboard!$C$2:$C$603=Data!$A$23,ROW(Longboard!$A$2:$A$603)),ROW(103:103))-1,1))</f>
        <v/>
      </c>
      <c r="B106" s="30" t="str">
        <f t="array" ref="B106">IF(ISERROR(INDEX(Longboard!$A$2:$C$603,SMALL(IF(Longboard!$C$2:$C$603=Data!$A$23,ROW(Longboard!$B$2:$B$603)),ROW(103:103))-1,2)),"",INDEX(Longboard!$A$2:$C$603,SMALL(IF(Longboard!$C$2:$C$603=Data!$A$23,ROW(Longboard!$B$2:$B$603)),ROW(103:103))-1,2))</f>
        <v/>
      </c>
    </row>
    <row r="107" spans="1:2" ht="15.75" thickBot="1">
      <c r="A107" s="30" t="str">
        <f t="array" ref="A107">IF(ISERROR(INDEX(Longboard!$A$2:$C$603,SMALL(IF(Longboard!$C$2:$C$603=Data!$A$23,ROW(Longboard!$A$2:$A$603)),ROW(104:104))-1,1)),"",INDEX(Longboard!$A$2:$C$603,SMALL(IF(Longboard!$C$2:$C$603=Data!$A$23,ROW(Longboard!$A$2:$A$603)),ROW(104:104))-1,1))</f>
        <v/>
      </c>
      <c r="B107" s="30" t="str">
        <f t="array" ref="B107">IF(ISERROR(INDEX(Longboard!$A$2:$C$603,SMALL(IF(Longboard!$C$2:$C$603=Data!$A$23,ROW(Longboard!$B$2:$B$603)),ROW(104:104))-1,2)),"",INDEX(Longboard!$A$2:$C$603,SMALL(IF(Longboard!$C$2:$C$603=Data!$A$23,ROW(Longboard!$B$2:$B$603)),ROW(104:104))-1,2))</f>
        <v/>
      </c>
    </row>
    <row r="108" spans="1:2" ht="15.75" thickBot="1">
      <c r="A108" s="30" t="str">
        <f t="array" ref="A108">IF(ISERROR(INDEX(Longboard!$A$2:$C$603,SMALL(IF(Longboard!$C$2:$C$603=Data!$A$23,ROW(Longboard!$A$2:$A$603)),ROW(105:105))-1,1)),"",INDEX(Longboard!$A$2:$C$603,SMALL(IF(Longboard!$C$2:$C$603=Data!$A$23,ROW(Longboard!$A$2:$A$603)),ROW(105:105))-1,1))</f>
        <v/>
      </c>
      <c r="B108" s="30" t="str">
        <f t="array" ref="B108">IF(ISERROR(INDEX(Longboard!$A$2:$C$603,SMALL(IF(Longboard!$C$2:$C$603=Data!$A$23,ROW(Longboard!$B$2:$B$603)),ROW(105:105))-1,2)),"",INDEX(Longboard!$A$2:$C$603,SMALL(IF(Longboard!$C$2:$C$603=Data!$A$23,ROW(Longboard!$B$2:$B$603)),ROW(105:105))-1,2))</f>
        <v/>
      </c>
    </row>
    <row r="109" spans="1:2" ht="15.75" thickBot="1">
      <c r="A109" s="30" t="str">
        <f t="array" ref="A109">IF(ISERROR(INDEX(Longboard!$A$2:$C$603,SMALL(IF(Longboard!$C$2:$C$603=Data!$A$23,ROW(Longboard!$A$2:$A$603)),ROW(106:106))-1,1)),"",INDEX(Longboard!$A$2:$C$603,SMALL(IF(Longboard!$C$2:$C$603=Data!$A$23,ROW(Longboard!$A$2:$A$603)),ROW(106:106))-1,1))</f>
        <v/>
      </c>
      <c r="B109" s="30" t="str">
        <f t="array" ref="B109">IF(ISERROR(INDEX(Longboard!$A$2:$C$603,SMALL(IF(Longboard!$C$2:$C$603=Data!$A$23,ROW(Longboard!$B$2:$B$603)),ROW(106:106))-1,2)),"",INDEX(Longboard!$A$2:$C$603,SMALL(IF(Longboard!$C$2:$C$603=Data!$A$23,ROW(Longboard!$B$2:$B$603)),ROW(106:106))-1,2))</f>
        <v/>
      </c>
    </row>
    <row r="110" spans="1:2" ht="15.75" thickBot="1">
      <c r="A110" s="30" t="str">
        <f t="array" ref="A110">IF(ISERROR(INDEX(Longboard!$A$2:$C$603,SMALL(IF(Longboard!$C$2:$C$603=Data!$A$23,ROW(Longboard!$A$2:$A$603)),ROW(107:107))-1,1)),"",INDEX(Longboard!$A$2:$C$603,SMALL(IF(Longboard!$C$2:$C$603=Data!$A$23,ROW(Longboard!$A$2:$A$603)),ROW(107:107))-1,1))</f>
        <v/>
      </c>
      <c r="B110" s="30" t="str">
        <f t="array" ref="B110">IF(ISERROR(INDEX(Longboard!$A$2:$C$603,SMALL(IF(Longboard!$C$2:$C$603=Data!$A$23,ROW(Longboard!$B$2:$B$603)),ROW(107:107))-1,2)),"",INDEX(Longboard!$A$2:$C$603,SMALL(IF(Longboard!$C$2:$C$603=Data!$A$23,ROW(Longboard!$B$2:$B$603)),ROW(107:107))-1,2))</f>
        <v/>
      </c>
    </row>
    <row r="111" spans="1:2" ht="15.75" thickBot="1">
      <c r="A111" s="30" t="str">
        <f t="array" ref="A111">IF(ISERROR(INDEX(Longboard!$A$2:$C$603,SMALL(IF(Longboard!$C$2:$C$603=Data!$A$23,ROW(Longboard!$A$2:$A$603)),ROW(108:108))-1,1)),"",INDEX(Longboard!$A$2:$C$603,SMALL(IF(Longboard!$C$2:$C$603=Data!$A$23,ROW(Longboard!$A$2:$A$603)),ROW(108:108))-1,1))</f>
        <v/>
      </c>
      <c r="B111" s="30" t="str">
        <f t="array" ref="B111">IF(ISERROR(INDEX(Longboard!$A$2:$C$603,SMALL(IF(Longboard!$C$2:$C$603=Data!$A$23,ROW(Longboard!$B$2:$B$603)),ROW(108:108))-1,2)),"",INDEX(Longboard!$A$2:$C$603,SMALL(IF(Longboard!$C$2:$C$603=Data!$A$23,ROW(Longboard!$B$2:$B$603)),ROW(108:108))-1,2))</f>
        <v/>
      </c>
    </row>
    <row r="112" spans="1:2" ht="15.75" thickBot="1">
      <c r="A112" s="30" t="str">
        <f t="array" ref="A112">IF(ISERROR(INDEX(Longboard!$A$2:$C$603,SMALL(IF(Longboard!$C$2:$C$603=Data!$A$23,ROW(Longboard!$A$2:$A$603)),ROW(109:109))-1,1)),"",INDEX(Longboard!$A$2:$C$603,SMALL(IF(Longboard!$C$2:$C$603=Data!$A$23,ROW(Longboard!$A$2:$A$603)),ROW(109:109))-1,1))</f>
        <v/>
      </c>
      <c r="B112" s="30" t="str">
        <f t="array" ref="B112">IF(ISERROR(INDEX(Longboard!$A$2:$C$603,SMALL(IF(Longboard!$C$2:$C$603=Data!$A$23,ROW(Longboard!$B$2:$B$603)),ROW(109:109))-1,2)),"",INDEX(Longboard!$A$2:$C$603,SMALL(IF(Longboard!$C$2:$C$603=Data!$A$23,ROW(Longboard!$B$2:$B$603)),ROW(109:109))-1,2))</f>
        <v/>
      </c>
    </row>
    <row r="113" spans="1:2" ht="15.75" thickBot="1">
      <c r="A113" s="30" t="str">
        <f t="array" ref="A113">IF(ISERROR(INDEX(Longboard!$A$2:$C$603,SMALL(IF(Longboard!$C$2:$C$603=Data!$A$23,ROW(Longboard!$A$2:$A$603)),ROW(110:110))-1,1)),"",INDEX(Longboard!$A$2:$C$603,SMALL(IF(Longboard!$C$2:$C$603=Data!$A$23,ROW(Longboard!$A$2:$A$603)),ROW(110:110))-1,1))</f>
        <v/>
      </c>
      <c r="B113" s="30" t="str">
        <f t="array" ref="B113">IF(ISERROR(INDEX(Longboard!$A$2:$C$603,SMALL(IF(Longboard!$C$2:$C$603=Data!$A$23,ROW(Longboard!$B$2:$B$603)),ROW(110:110))-1,2)),"",INDEX(Longboard!$A$2:$C$603,SMALL(IF(Longboard!$C$2:$C$603=Data!$A$23,ROW(Longboard!$B$2:$B$603)),ROW(110:110))-1,2))</f>
        <v/>
      </c>
    </row>
    <row r="114" spans="1:2" ht="15.75" thickBot="1">
      <c r="A114" s="30" t="str">
        <f t="array" ref="A114">IF(ISERROR(INDEX(Longboard!$A$2:$C$603,SMALL(IF(Longboard!$C$2:$C$603=Data!$A$23,ROW(Longboard!$A$2:$A$603)),ROW(111:111))-1,1)),"",INDEX(Longboard!$A$2:$C$603,SMALL(IF(Longboard!$C$2:$C$603=Data!$A$23,ROW(Longboard!$A$2:$A$603)),ROW(111:111))-1,1))</f>
        <v/>
      </c>
      <c r="B114" s="30" t="str">
        <f t="array" ref="B114">IF(ISERROR(INDEX(Longboard!$A$2:$C$603,SMALL(IF(Longboard!$C$2:$C$603=Data!$A$23,ROW(Longboard!$B$2:$B$603)),ROW(111:111))-1,2)),"",INDEX(Longboard!$A$2:$C$603,SMALL(IF(Longboard!$C$2:$C$603=Data!$A$23,ROW(Longboard!$B$2:$B$603)),ROW(111:111))-1,2))</f>
        <v/>
      </c>
    </row>
    <row r="115" spans="1:2" ht="15.75" thickBot="1">
      <c r="A115" s="30" t="str">
        <f t="array" ref="A115">IF(ISERROR(INDEX(Longboard!$A$2:$C$603,SMALL(IF(Longboard!$C$2:$C$603=Data!$A$23,ROW(Longboard!$A$2:$A$603)),ROW(112:112))-1,1)),"",INDEX(Longboard!$A$2:$C$603,SMALL(IF(Longboard!$C$2:$C$603=Data!$A$23,ROW(Longboard!$A$2:$A$603)),ROW(112:112))-1,1))</f>
        <v/>
      </c>
      <c r="B115" s="30" t="str">
        <f t="array" ref="B115">IF(ISERROR(INDEX(Longboard!$A$2:$C$603,SMALL(IF(Longboard!$C$2:$C$603=Data!$A$23,ROW(Longboard!$B$2:$B$603)),ROW(112:112))-1,2)),"",INDEX(Longboard!$A$2:$C$603,SMALL(IF(Longboard!$C$2:$C$603=Data!$A$23,ROW(Longboard!$B$2:$B$603)),ROW(112:112))-1,2))</f>
        <v/>
      </c>
    </row>
    <row r="116" spans="1:2" ht="15.75" thickBot="1">
      <c r="A116" s="30" t="str">
        <f t="array" ref="A116">IF(ISERROR(INDEX(Longboard!$A$2:$C$603,SMALL(IF(Longboard!$C$2:$C$603=Data!$A$23,ROW(Longboard!$A$2:$A$603)),ROW(113:113))-1,1)),"",INDEX(Longboard!$A$2:$C$603,SMALL(IF(Longboard!$C$2:$C$603=Data!$A$23,ROW(Longboard!$A$2:$A$603)),ROW(113:113))-1,1))</f>
        <v/>
      </c>
      <c r="B116" s="30" t="str">
        <f t="array" ref="B116">IF(ISERROR(INDEX(Longboard!$A$2:$C$603,SMALL(IF(Longboard!$C$2:$C$603=Data!$A$23,ROW(Longboard!$B$2:$B$603)),ROW(113:113))-1,2)),"",INDEX(Longboard!$A$2:$C$603,SMALL(IF(Longboard!$C$2:$C$603=Data!$A$23,ROW(Longboard!$B$2:$B$603)),ROW(113:113))-1,2))</f>
        <v/>
      </c>
    </row>
    <row r="117" spans="1:2" ht="15.75" thickBot="1">
      <c r="A117" s="30" t="str">
        <f t="array" ref="A117">IF(ISERROR(INDEX(Longboard!$A$2:$C$603,SMALL(IF(Longboard!$C$2:$C$603=Data!$A$23,ROW(Longboard!$A$2:$A$603)),ROW(114:114))-1,1)),"",INDEX(Longboard!$A$2:$C$603,SMALL(IF(Longboard!$C$2:$C$603=Data!$A$23,ROW(Longboard!$A$2:$A$603)),ROW(114:114))-1,1))</f>
        <v/>
      </c>
      <c r="B117" s="30" t="str">
        <f t="array" ref="B117">IF(ISERROR(INDEX(Longboard!$A$2:$C$603,SMALL(IF(Longboard!$C$2:$C$603=Data!$A$23,ROW(Longboard!$B$2:$B$603)),ROW(114:114))-1,2)),"",INDEX(Longboard!$A$2:$C$603,SMALL(IF(Longboard!$C$2:$C$603=Data!$A$23,ROW(Longboard!$B$2:$B$603)),ROW(114:114))-1,2))</f>
        <v/>
      </c>
    </row>
    <row r="118" spans="1:2" ht="15.75" thickBot="1">
      <c r="A118" s="30" t="str">
        <f t="array" ref="A118">IF(ISERROR(INDEX(Longboard!$A$2:$C$603,SMALL(IF(Longboard!$C$2:$C$603=Data!$A$23,ROW(Longboard!$A$2:$A$603)),ROW(115:115))-1,1)),"",INDEX(Longboard!$A$2:$C$603,SMALL(IF(Longboard!$C$2:$C$603=Data!$A$23,ROW(Longboard!$A$2:$A$603)),ROW(115:115))-1,1))</f>
        <v/>
      </c>
      <c r="B118" s="30" t="str">
        <f t="array" ref="B118">IF(ISERROR(INDEX(Longboard!$A$2:$C$603,SMALL(IF(Longboard!$C$2:$C$603=Data!$A$23,ROW(Longboard!$B$2:$B$603)),ROW(115:115))-1,2)),"",INDEX(Longboard!$A$2:$C$603,SMALL(IF(Longboard!$C$2:$C$603=Data!$A$23,ROW(Longboard!$B$2:$B$603)),ROW(115:115))-1,2))</f>
        <v/>
      </c>
    </row>
    <row r="119" spans="1:2" ht="15.75" thickBot="1">
      <c r="A119" s="30" t="str">
        <f t="array" ref="A119">IF(ISERROR(INDEX(Longboard!$A$2:$C$603,SMALL(IF(Longboard!$C$2:$C$603=Data!$A$23,ROW(Longboard!$A$2:$A$603)),ROW(116:116))-1,1)),"",INDEX(Longboard!$A$2:$C$603,SMALL(IF(Longboard!$C$2:$C$603=Data!$A$23,ROW(Longboard!$A$2:$A$603)),ROW(116:116))-1,1))</f>
        <v/>
      </c>
      <c r="B119" s="30" t="str">
        <f t="array" ref="B119">IF(ISERROR(INDEX(Longboard!$A$2:$C$603,SMALL(IF(Longboard!$C$2:$C$603=Data!$A$23,ROW(Longboard!$B$2:$B$603)),ROW(116:116))-1,2)),"",INDEX(Longboard!$A$2:$C$603,SMALL(IF(Longboard!$C$2:$C$603=Data!$A$23,ROW(Longboard!$B$2:$B$603)),ROW(116:116))-1,2))</f>
        <v/>
      </c>
    </row>
    <row r="120" spans="1:2" ht="15.75" thickBot="1">
      <c r="A120" s="30" t="str">
        <f t="array" ref="A120">IF(ISERROR(INDEX(Longboard!$A$2:$C$603,SMALL(IF(Longboard!$C$2:$C$603=Data!$A$23,ROW(Longboard!$A$2:$A$603)),ROW(117:117))-1,1)),"",INDEX(Longboard!$A$2:$C$603,SMALL(IF(Longboard!$C$2:$C$603=Data!$A$23,ROW(Longboard!$A$2:$A$603)),ROW(117:117))-1,1))</f>
        <v/>
      </c>
      <c r="B120" s="30" t="str">
        <f t="array" ref="B120">IF(ISERROR(INDEX(Longboard!$A$2:$C$603,SMALL(IF(Longboard!$C$2:$C$603=Data!$A$23,ROW(Longboard!$B$2:$B$603)),ROW(117:117))-1,2)),"",INDEX(Longboard!$A$2:$C$603,SMALL(IF(Longboard!$C$2:$C$603=Data!$A$23,ROW(Longboard!$B$2:$B$603)),ROW(117:117))-1,2))</f>
        <v/>
      </c>
    </row>
    <row r="121" spans="1:2" ht="15.75" thickBot="1">
      <c r="A121" s="30" t="str">
        <f t="array" ref="A121">IF(ISERROR(INDEX(Longboard!$A$2:$C$603,SMALL(IF(Longboard!$C$2:$C$603=Data!$A$23,ROW(Longboard!$A$2:$A$603)),ROW(118:118))-1,1)),"",INDEX(Longboard!$A$2:$C$603,SMALL(IF(Longboard!$C$2:$C$603=Data!$A$23,ROW(Longboard!$A$2:$A$603)),ROW(118:118))-1,1))</f>
        <v/>
      </c>
      <c r="B121" s="30" t="str">
        <f t="array" ref="B121">IF(ISERROR(INDEX(Longboard!$A$2:$C$603,SMALL(IF(Longboard!$C$2:$C$603=Data!$A$23,ROW(Longboard!$B$2:$B$603)),ROW(118:118))-1,2)),"",INDEX(Longboard!$A$2:$C$603,SMALL(IF(Longboard!$C$2:$C$603=Data!$A$23,ROW(Longboard!$B$2:$B$603)),ROW(118:118))-1,2))</f>
        <v/>
      </c>
    </row>
    <row r="122" spans="1:2" ht="15.75" thickBot="1">
      <c r="A122" s="30" t="str">
        <f t="array" ref="A122">IF(ISERROR(INDEX(Longboard!$A$2:$C$603,SMALL(IF(Longboard!$C$2:$C$603=Data!$A$23,ROW(Longboard!$A$2:$A$603)),ROW(119:119))-1,1)),"",INDEX(Longboard!$A$2:$C$603,SMALL(IF(Longboard!$C$2:$C$603=Data!$A$23,ROW(Longboard!$A$2:$A$603)),ROW(119:119))-1,1))</f>
        <v/>
      </c>
      <c r="B122" s="30" t="str">
        <f t="array" ref="B122">IF(ISERROR(INDEX(Longboard!$A$2:$C$603,SMALL(IF(Longboard!$C$2:$C$603=Data!$A$23,ROW(Longboard!$B$2:$B$603)),ROW(119:119))-1,2)),"",INDEX(Longboard!$A$2:$C$603,SMALL(IF(Longboard!$C$2:$C$603=Data!$A$23,ROW(Longboard!$B$2:$B$603)),ROW(119:119))-1,2))</f>
        <v/>
      </c>
    </row>
    <row r="123" spans="1:2" ht="15.75" thickBot="1">
      <c r="A123" s="30" t="str">
        <f t="array" ref="A123">IF(ISERROR(INDEX(Longboard!$A$2:$C$603,SMALL(IF(Longboard!$C$2:$C$603=Data!$A$23,ROW(Longboard!$A$2:$A$603)),ROW(120:120))-1,1)),"",INDEX(Longboard!$A$2:$C$603,SMALL(IF(Longboard!$C$2:$C$603=Data!$A$23,ROW(Longboard!$A$2:$A$603)),ROW(120:120))-1,1))</f>
        <v/>
      </c>
      <c r="B123" s="30" t="str">
        <f t="array" ref="B123">IF(ISERROR(INDEX(Longboard!$A$2:$C$603,SMALL(IF(Longboard!$C$2:$C$603=Data!$A$23,ROW(Longboard!$B$2:$B$603)),ROW(120:120))-1,2)),"",INDEX(Longboard!$A$2:$C$603,SMALL(IF(Longboard!$C$2:$C$603=Data!$A$23,ROW(Longboard!$B$2:$B$603)),ROW(120:120))-1,2))</f>
        <v/>
      </c>
    </row>
    <row r="124" spans="1:2" ht="15.75" thickBot="1">
      <c r="A124" s="30" t="str">
        <f t="array" ref="A124">IF(ISERROR(INDEX(Longboard!$A$2:$C$603,SMALL(IF(Longboard!$C$2:$C$603=Data!$A$23,ROW(Longboard!$A$2:$A$603)),ROW(121:121))-1,1)),"",INDEX(Longboard!$A$2:$C$603,SMALL(IF(Longboard!$C$2:$C$603=Data!$A$23,ROW(Longboard!$A$2:$A$603)),ROW(121:121))-1,1))</f>
        <v/>
      </c>
      <c r="B124" s="30" t="str">
        <f t="array" ref="B124">IF(ISERROR(INDEX(Longboard!$A$2:$C$603,SMALL(IF(Longboard!$C$2:$C$603=Data!$A$23,ROW(Longboard!$B$2:$B$603)),ROW(121:121))-1,2)),"",INDEX(Longboard!$A$2:$C$603,SMALL(IF(Longboard!$C$2:$C$603=Data!$A$23,ROW(Longboard!$B$2:$B$603)),ROW(121:121))-1,2))</f>
        <v/>
      </c>
    </row>
    <row r="125" spans="1:2" ht="15.75" thickBot="1">
      <c r="A125" s="30" t="str">
        <f t="array" ref="A125">IF(ISERROR(INDEX(Longboard!$A$2:$C$603,SMALL(IF(Longboard!$C$2:$C$603=Data!$A$23,ROW(Longboard!$A$2:$A$603)),ROW(122:122))-1,1)),"",INDEX(Longboard!$A$2:$C$603,SMALL(IF(Longboard!$C$2:$C$603=Data!$A$23,ROW(Longboard!$A$2:$A$603)),ROW(122:122))-1,1))</f>
        <v/>
      </c>
      <c r="B125" s="30" t="str">
        <f t="array" ref="B125">IF(ISERROR(INDEX(Longboard!$A$2:$C$603,SMALL(IF(Longboard!$C$2:$C$603=Data!$A$23,ROW(Longboard!$B$2:$B$603)),ROW(122:122))-1,2)),"",INDEX(Longboard!$A$2:$C$603,SMALL(IF(Longboard!$C$2:$C$603=Data!$A$23,ROW(Longboard!$B$2:$B$603)),ROW(122:122))-1,2))</f>
        <v/>
      </c>
    </row>
    <row r="126" spans="1:2" ht="15.75" thickBot="1">
      <c r="A126" s="30" t="str">
        <f t="array" ref="A126">IF(ISERROR(INDEX(Longboard!$A$2:$C$603,SMALL(IF(Longboard!$C$2:$C$603=Data!$A$23,ROW(Longboard!$A$2:$A$603)),ROW(123:123))-1,1)),"",INDEX(Longboard!$A$2:$C$603,SMALL(IF(Longboard!$C$2:$C$603=Data!$A$23,ROW(Longboard!$A$2:$A$603)),ROW(123:123))-1,1))</f>
        <v/>
      </c>
      <c r="B126" s="30" t="str">
        <f t="array" ref="B126">IF(ISERROR(INDEX(Longboard!$A$2:$C$603,SMALL(IF(Longboard!$C$2:$C$603=Data!$A$23,ROW(Longboard!$B$2:$B$603)),ROW(123:123))-1,2)),"",INDEX(Longboard!$A$2:$C$603,SMALL(IF(Longboard!$C$2:$C$603=Data!$A$23,ROW(Longboard!$B$2:$B$603)),ROW(123:123))-1,2))</f>
        <v/>
      </c>
    </row>
    <row r="127" spans="1:2" ht="15.75" thickBot="1">
      <c r="A127" s="30" t="str">
        <f t="array" ref="A127">IF(ISERROR(INDEX(Longboard!$A$2:$C$603,SMALL(IF(Longboard!$C$2:$C$603=Data!$A$23,ROW(Longboard!$A$2:$A$603)),ROW(124:124))-1,1)),"",INDEX(Longboard!$A$2:$C$603,SMALL(IF(Longboard!$C$2:$C$603=Data!$A$23,ROW(Longboard!$A$2:$A$603)),ROW(124:124))-1,1))</f>
        <v/>
      </c>
      <c r="B127" s="30" t="str">
        <f t="array" ref="B127">IF(ISERROR(INDEX(Longboard!$A$2:$C$603,SMALL(IF(Longboard!$C$2:$C$603=Data!$A$23,ROW(Longboard!$B$2:$B$603)),ROW(124:124))-1,2)),"",INDEX(Longboard!$A$2:$C$603,SMALL(IF(Longboard!$C$2:$C$603=Data!$A$23,ROW(Longboard!$B$2:$B$603)),ROW(124:124))-1,2))</f>
        <v/>
      </c>
    </row>
    <row r="128" spans="1:2" ht="15.75" thickBot="1">
      <c r="A128" s="30" t="str">
        <f t="array" ref="A128">IF(ISERROR(INDEX(Longboard!$A$2:$C$603,SMALL(IF(Longboard!$C$2:$C$603=Data!$A$23,ROW(Longboard!$A$2:$A$603)),ROW(125:125))-1,1)),"",INDEX(Longboard!$A$2:$C$603,SMALL(IF(Longboard!$C$2:$C$603=Data!$A$23,ROW(Longboard!$A$2:$A$603)),ROW(125:125))-1,1))</f>
        <v/>
      </c>
      <c r="B128" s="30" t="str">
        <f t="array" ref="B128">IF(ISERROR(INDEX(Longboard!$A$2:$C$603,SMALL(IF(Longboard!$C$2:$C$603=Data!$A$23,ROW(Longboard!$B$2:$B$603)),ROW(125:125))-1,2)),"",INDEX(Longboard!$A$2:$C$603,SMALL(IF(Longboard!$C$2:$C$603=Data!$A$23,ROW(Longboard!$B$2:$B$603)),ROW(125:125))-1,2))</f>
        <v/>
      </c>
    </row>
    <row r="129" spans="1:2" ht="15.75" thickBot="1">
      <c r="A129" s="30" t="str">
        <f t="array" ref="A129">IF(ISERROR(INDEX(Longboard!$A$2:$C$603,SMALL(IF(Longboard!$C$2:$C$603=Data!$A$23,ROW(Longboard!$A$2:$A$603)),ROW(126:126))-1,1)),"",INDEX(Longboard!$A$2:$C$603,SMALL(IF(Longboard!$C$2:$C$603=Data!$A$23,ROW(Longboard!$A$2:$A$603)),ROW(126:126))-1,1))</f>
        <v/>
      </c>
      <c r="B129" s="30" t="str">
        <f t="array" ref="B129">IF(ISERROR(INDEX(Longboard!$A$2:$C$603,SMALL(IF(Longboard!$C$2:$C$603=Data!$A$23,ROW(Longboard!$B$2:$B$603)),ROW(126:126))-1,2)),"",INDEX(Longboard!$A$2:$C$603,SMALL(IF(Longboard!$C$2:$C$603=Data!$A$23,ROW(Longboard!$B$2:$B$603)),ROW(126:126))-1,2))</f>
        <v/>
      </c>
    </row>
    <row r="130" spans="1:2" ht="15.75" thickBot="1">
      <c r="A130" s="30" t="str">
        <f t="array" ref="A130">IF(ISERROR(INDEX(Longboard!$A$2:$C$603,SMALL(IF(Longboard!$C$2:$C$603=Data!$A$23,ROW(Longboard!$A$2:$A$603)),ROW(127:127))-1,1)),"",INDEX(Longboard!$A$2:$C$603,SMALL(IF(Longboard!$C$2:$C$603=Data!$A$23,ROW(Longboard!$A$2:$A$603)),ROW(127:127))-1,1))</f>
        <v/>
      </c>
      <c r="B130" s="30" t="str">
        <f t="array" ref="B130">IF(ISERROR(INDEX(Longboard!$A$2:$C$603,SMALL(IF(Longboard!$C$2:$C$603=Data!$A$23,ROW(Longboard!$B$2:$B$603)),ROW(127:127))-1,2)),"",INDEX(Longboard!$A$2:$C$603,SMALL(IF(Longboard!$C$2:$C$603=Data!$A$23,ROW(Longboard!$B$2:$B$603)),ROW(127:127))-1,2))</f>
        <v/>
      </c>
    </row>
    <row r="131" spans="1:2" ht="15.75" thickBot="1">
      <c r="A131" s="30" t="str">
        <f t="array" ref="A131">IF(ISERROR(INDEX(Longboard!$A$2:$C$603,SMALL(IF(Longboard!$C$2:$C$603=Data!$A$23,ROW(Longboard!$A$2:$A$603)),ROW(128:128))-1,1)),"",INDEX(Longboard!$A$2:$C$603,SMALL(IF(Longboard!$C$2:$C$603=Data!$A$23,ROW(Longboard!$A$2:$A$603)),ROW(128:128))-1,1))</f>
        <v/>
      </c>
      <c r="B131" s="30" t="str">
        <f t="array" ref="B131">IF(ISERROR(INDEX(Longboard!$A$2:$C$603,SMALL(IF(Longboard!$C$2:$C$603=Data!$A$23,ROW(Longboard!$B$2:$B$603)),ROW(128:128))-1,2)),"",INDEX(Longboard!$A$2:$C$603,SMALL(IF(Longboard!$C$2:$C$603=Data!$A$23,ROW(Longboard!$B$2:$B$603)),ROW(128:128))-1,2))</f>
        <v/>
      </c>
    </row>
    <row r="132" spans="1:2" ht="15.75" thickBot="1">
      <c r="A132" s="30" t="str">
        <f t="array" ref="A132">IF(ISERROR(INDEX(Longboard!$A$2:$C$603,SMALL(IF(Longboard!$C$2:$C$603=Data!$A$23,ROW(Longboard!$A$2:$A$603)),ROW(129:129))-1,1)),"",INDEX(Longboard!$A$2:$C$603,SMALL(IF(Longboard!$C$2:$C$603=Data!$A$23,ROW(Longboard!$A$2:$A$603)),ROW(129:129))-1,1))</f>
        <v/>
      </c>
      <c r="B132" s="30" t="str">
        <f t="array" ref="B132">IF(ISERROR(INDEX(Longboard!$A$2:$C$603,SMALL(IF(Longboard!$C$2:$C$603=Data!$A$23,ROW(Longboard!$B$2:$B$603)),ROW(129:129))-1,2)),"",INDEX(Longboard!$A$2:$C$603,SMALL(IF(Longboard!$C$2:$C$603=Data!$A$23,ROW(Longboard!$B$2:$B$603)),ROW(129:129))-1,2))</f>
        <v/>
      </c>
    </row>
    <row r="133" spans="1:2" ht="15.75" thickBot="1">
      <c r="A133" s="30" t="str">
        <f t="array" ref="A133">IF(ISERROR(INDEX(Longboard!$A$2:$C$603,SMALL(IF(Longboard!$C$2:$C$603=Data!$A$23,ROW(Longboard!$A$2:$A$603)),ROW(130:130))-1,1)),"",INDEX(Longboard!$A$2:$C$603,SMALL(IF(Longboard!$C$2:$C$603=Data!$A$23,ROW(Longboard!$A$2:$A$603)),ROW(130:130))-1,1))</f>
        <v/>
      </c>
      <c r="B133" s="30" t="str">
        <f t="array" ref="B133">IF(ISERROR(INDEX(Longboard!$A$2:$C$603,SMALL(IF(Longboard!$C$2:$C$603=Data!$A$23,ROW(Longboard!$B$2:$B$603)),ROW(130:130))-1,2)),"",INDEX(Longboard!$A$2:$C$603,SMALL(IF(Longboard!$C$2:$C$603=Data!$A$23,ROW(Longboard!$B$2:$B$603)),ROW(130:130))-1,2))</f>
        <v/>
      </c>
    </row>
    <row r="134" spans="1:2" ht="15.75" thickBot="1">
      <c r="A134" s="30" t="str">
        <f t="array" ref="A134">IF(ISERROR(INDEX(Longboard!$A$2:$C$603,SMALL(IF(Longboard!$C$2:$C$603=Data!$A$23,ROW(Longboard!$A$2:$A$603)),ROW(131:131))-1,1)),"",INDEX(Longboard!$A$2:$C$603,SMALL(IF(Longboard!$C$2:$C$603=Data!$A$23,ROW(Longboard!$A$2:$A$603)),ROW(131:131))-1,1))</f>
        <v/>
      </c>
      <c r="B134" s="30" t="str">
        <f t="array" ref="B134">IF(ISERROR(INDEX(Longboard!$A$2:$C$603,SMALL(IF(Longboard!$C$2:$C$603=Data!$A$23,ROW(Longboard!$B$2:$B$603)),ROW(131:131))-1,2)),"",INDEX(Longboard!$A$2:$C$603,SMALL(IF(Longboard!$C$2:$C$603=Data!$A$23,ROW(Longboard!$B$2:$B$603)),ROW(131:131))-1,2))</f>
        <v/>
      </c>
    </row>
    <row r="135" spans="1:2" ht="15.75" thickBot="1">
      <c r="A135" s="30" t="str">
        <f t="array" ref="A135">IF(ISERROR(INDEX(Longboard!$A$2:$C$603,SMALL(IF(Longboard!$C$2:$C$603=Data!$A$23,ROW(Longboard!$A$2:$A$603)),ROW(132:132))-1,1)),"",INDEX(Longboard!$A$2:$C$603,SMALL(IF(Longboard!$C$2:$C$603=Data!$A$23,ROW(Longboard!$A$2:$A$603)),ROW(132:132))-1,1))</f>
        <v/>
      </c>
      <c r="B135" s="30" t="str">
        <f t="array" ref="B135">IF(ISERROR(INDEX(Longboard!$A$2:$C$603,SMALL(IF(Longboard!$C$2:$C$603=Data!$A$23,ROW(Longboard!$B$2:$B$603)),ROW(132:132))-1,2)),"",INDEX(Longboard!$A$2:$C$603,SMALL(IF(Longboard!$C$2:$C$603=Data!$A$23,ROW(Longboard!$B$2:$B$603)),ROW(132:132))-1,2))</f>
        <v/>
      </c>
    </row>
    <row r="136" spans="1:2" ht="15.75" thickBot="1">
      <c r="A136" s="30" t="str">
        <f t="array" ref="A136">IF(ISERROR(INDEX(Longboard!$A$2:$C$603,SMALL(IF(Longboard!$C$2:$C$603=Data!$A$23,ROW(Longboard!$A$2:$A$603)),ROW(133:133))-1,1)),"",INDEX(Longboard!$A$2:$C$603,SMALL(IF(Longboard!$C$2:$C$603=Data!$A$23,ROW(Longboard!$A$2:$A$603)),ROW(133:133))-1,1))</f>
        <v/>
      </c>
      <c r="B136" s="30" t="str">
        <f t="array" ref="B136">IF(ISERROR(INDEX(Longboard!$A$2:$C$603,SMALL(IF(Longboard!$C$2:$C$603=Data!$A$23,ROW(Longboard!$B$2:$B$603)),ROW(133:133))-1,2)),"",INDEX(Longboard!$A$2:$C$603,SMALL(IF(Longboard!$C$2:$C$603=Data!$A$23,ROW(Longboard!$B$2:$B$603)),ROW(133:133))-1,2))</f>
        <v/>
      </c>
    </row>
    <row r="137" spans="1:2" ht="15.75" thickBot="1">
      <c r="A137" s="30" t="str">
        <f t="array" ref="A137">IF(ISERROR(INDEX(Longboard!$A$2:$C$603,SMALL(IF(Longboard!$C$2:$C$603=Data!$A$23,ROW(Longboard!$A$2:$A$603)),ROW(134:134))-1,1)),"",INDEX(Longboard!$A$2:$C$603,SMALL(IF(Longboard!$C$2:$C$603=Data!$A$23,ROW(Longboard!$A$2:$A$603)),ROW(134:134))-1,1))</f>
        <v/>
      </c>
      <c r="B137" s="30" t="str">
        <f t="array" ref="B137">IF(ISERROR(INDEX(Longboard!$A$2:$C$603,SMALL(IF(Longboard!$C$2:$C$603=Data!$A$23,ROW(Longboard!$B$2:$B$603)),ROW(134:134))-1,2)),"",INDEX(Longboard!$A$2:$C$603,SMALL(IF(Longboard!$C$2:$C$603=Data!$A$23,ROW(Longboard!$B$2:$B$603)),ROW(134:134))-1,2))</f>
        <v/>
      </c>
    </row>
    <row r="138" spans="1:2" ht="15.75" thickBot="1">
      <c r="A138" s="30" t="str">
        <f t="array" ref="A138">IF(ISERROR(INDEX(Longboard!$A$2:$C$603,SMALL(IF(Longboard!$C$2:$C$603=Data!$A$23,ROW(Longboard!$A$2:$A$603)),ROW(135:135))-1,1)),"",INDEX(Longboard!$A$2:$C$603,SMALL(IF(Longboard!$C$2:$C$603=Data!$A$23,ROW(Longboard!$A$2:$A$603)),ROW(135:135))-1,1))</f>
        <v/>
      </c>
      <c r="B138" s="30" t="str">
        <f t="array" ref="B138">IF(ISERROR(INDEX(Longboard!$A$2:$C$603,SMALL(IF(Longboard!$C$2:$C$603=Data!$A$23,ROW(Longboard!$B$2:$B$603)),ROW(135:135))-1,2)),"",INDEX(Longboard!$A$2:$C$603,SMALL(IF(Longboard!$C$2:$C$603=Data!$A$23,ROW(Longboard!$B$2:$B$603)),ROW(135:135))-1,2))</f>
        <v/>
      </c>
    </row>
    <row r="139" spans="1:2" ht="15.75" thickBot="1">
      <c r="A139" s="30" t="str">
        <f t="array" ref="A139">IF(ISERROR(INDEX(Longboard!$A$2:$C$603,SMALL(IF(Longboard!$C$2:$C$603=Data!$A$23,ROW(Longboard!$A$2:$A$603)),ROW(136:136))-1,1)),"",INDEX(Longboard!$A$2:$C$603,SMALL(IF(Longboard!$C$2:$C$603=Data!$A$23,ROW(Longboard!$A$2:$A$603)),ROW(136:136))-1,1))</f>
        <v/>
      </c>
      <c r="B139" s="30" t="str">
        <f t="array" ref="B139">IF(ISERROR(INDEX(Longboard!$A$2:$C$603,SMALL(IF(Longboard!$C$2:$C$603=Data!$A$23,ROW(Longboard!$B$2:$B$603)),ROW(136:136))-1,2)),"",INDEX(Longboard!$A$2:$C$603,SMALL(IF(Longboard!$C$2:$C$603=Data!$A$23,ROW(Longboard!$B$2:$B$603)),ROW(136:136))-1,2))</f>
        <v/>
      </c>
    </row>
    <row r="140" spans="1:2" ht="15.75" thickBot="1">
      <c r="A140" s="30" t="str">
        <f t="array" ref="A140">IF(ISERROR(INDEX(Longboard!$A$2:$C$603,SMALL(IF(Longboard!$C$2:$C$603=Data!$A$23,ROW(Longboard!$A$2:$A$603)),ROW(137:137))-1,1)),"",INDEX(Longboard!$A$2:$C$603,SMALL(IF(Longboard!$C$2:$C$603=Data!$A$23,ROW(Longboard!$A$2:$A$603)),ROW(137:137))-1,1))</f>
        <v/>
      </c>
      <c r="B140" s="30" t="str">
        <f t="array" ref="B140">IF(ISERROR(INDEX(Longboard!$A$2:$C$603,SMALL(IF(Longboard!$C$2:$C$603=Data!$A$23,ROW(Longboard!$B$2:$B$603)),ROW(137:137))-1,2)),"",INDEX(Longboard!$A$2:$C$603,SMALL(IF(Longboard!$C$2:$C$603=Data!$A$23,ROW(Longboard!$B$2:$B$603)),ROW(137:137))-1,2))</f>
        <v/>
      </c>
    </row>
    <row r="141" spans="1:2" ht="15.75" thickBot="1">
      <c r="A141" s="30" t="str">
        <f t="array" ref="A141">IF(ISERROR(INDEX(Longboard!$A$2:$C$603,SMALL(IF(Longboard!$C$2:$C$603=Data!$A$23,ROW(Longboard!$A$2:$A$603)),ROW(138:138))-1,1)),"",INDEX(Longboard!$A$2:$C$603,SMALL(IF(Longboard!$C$2:$C$603=Data!$A$23,ROW(Longboard!$A$2:$A$603)),ROW(138:138))-1,1))</f>
        <v/>
      </c>
      <c r="B141" s="30" t="str">
        <f t="array" ref="B141">IF(ISERROR(INDEX(Longboard!$A$2:$C$603,SMALL(IF(Longboard!$C$2:$C$603=Data!$A$23,ROW(Longboard!$B$2:$B$603)),ROW(138:138))-1,2)),"",INDEX(Longboard!$A$2:$C$603,SMALL(IF(Longboard!$C$2:$C$603=Data!$A$23,ROW(Longboard!$B$2:$B$603)),ROW(138:138))-1,2))</f>
        <v/>
      </c>
    </row>
    <row r="142" spans="1:2" ht="15.75" thickBot="1">
      <c r="A142" s="30" t="str">
        <f t="array" ref="A142">IF(ISERROR(INDEX(Longboard!$A$2:$C$603,SMALL(IF(Longboard!$C$2:$C$603=Data!$A$23,ROW(Longboard!$A$2:$A$603)),ROW(139:139))-1,1)),"",INDEX(Longboard!$A$2:$C$603,SMALL(IF(Longboard!$C$2:$C$603=Data!$A$23,ROW(Longboard!$A$2:$A$603)),ROW(139:139))-1,1))</f>
        <v/>
      </c>
      <c r="B142" s="30" t="str">
        <f t="array" ref="B142">IF(ISERROR(INDEX(Longboard!$A$2:$C$603,SMALL(IF(Longboard!$C$2:$C$603=Data!$A$23,ROW(Longboard!$B$2:$B$603)),ROW(139:139))-1,2)),"",INDEX(Longboard!$A$2:$C$603,SMALL(IF(Longboard!$C$2:$C$603=Data!$A$23,ROW(Longboard!$B$2:$B$603)),ROW(139:139))-1,2))</f>
        <v/>
      </c>
    </row>
    <row r="143" spans="1:2" ht="15.75" thickBot="1">
      <c r="A143" s="30" t="str">
        <f t="array" ref="A143">IF(ISERROR(INDEX(Longboard!$A$2:$C$603,SMALL(IF(Longboard!$C$2:$C$603=Data!$A$23,ROW(Longboard!$A$2:$A$603)),ROW(140:140))-1,1)),"",INDEX(Longboard!$A$2:$C$603,SMALL(IF(Longboard!$C$2:$C$603=Data!$A$23,ROW(Longboard!$A$2:$A$603)),ROW(140:140))-1,1))</f>
        <v/>
      </c>
      <c r="B143" s="30" t="str">
        <f t="array" ref="B143">IF(ISERROR(INDEX(Longboard!$A$2:$C$603,SMALL(IF(Longboard!$C$2:$C$603=Data!$A$23,ROW(Longboard!$B$2:$B$603)),ROW(140:140))-1,2)),"",INDEX(Longboard!$A$2:$C$603,SMALL(IF(Longboard!$C$2:$C$603=Data!$A$23,ROW(Longboard!$B$2:$B$603)),ROW(140:140))-1,2))</f>
        <v/>
      </c>
    </row>
    <row r="144" spans="1:2" ht="15.75" thickBot="1">
      <c r="A144" s="30" t="str">
        <f t="array" ref="A144">IF(ISERROR(INDEX(Longboard!$A$2:$C$603,SMALL(IF(Longboard!$C$2:$C$603=Data!$A$23,ROW(Longboard!$A$2:$A$603)),ROW(141:141))-1,1)),"",INDEX(Longboard!$A$2:$C$603,SMALL(IF(Longboard!$C$2:$C$603=Data!$A$23,ROW(Longboard!$A$2:$A$603)),ROW(141:141))-1,1))</f>
        <v/>
      </c>
      <c r="B144" s="30" t="str">
        <f t="array" ref="B144">IF(ISERROR(INDEX(Longboard!$A$2:$C$603,SMALL(IF(Longboard!$C$2:$C$603=Data!$A$23,ROW(Longboard!$B$2:$B$603)),ROW(141:141))-1,2)),"",INDEX(Longboard!$A$2:$C$603,SMALL(IF(Longboard!$C$2:$C$603=Data!$A$23,ROW(Longboard!$B$2:$B$603)),ROW(141:141))-1,2))</f>
        <v/>
      </c>
    </row>
    <row r="145" spans="1:2" ht="15.75" thickBot="1">
      <c r="A145" s="30" t="str">
        <f t="array" ref="A145">IF(ISERROR(INDEX(Longboard!$A$2:$C$603,SMALL(IF(Longboard!$C$2:$C$603=Data!$A$23,ROW(Longboard!$A$2:$A$603)),ROW(142:142))-1,1)),"",INDEX(Longboard!$A$2:$C$603,SMALL(IF(Longboard!$C$2:$C$603=Data!$A$23,ROW(Longboard!$A$2:$A$603)),ROW(142:142))-1,1))</f>
        <v/>
      </c>
      <c r="B145" s="30" t="str">
        <f t="array" ref="B145">IF(ISERROR(INDEX(Longboard!$A$2:$C$603,SMALL(IF(Longboard!$C$2:$C$603=Data!$A$23,ROW(Longboard!$B$2:$B$603)),ROW(142:142))-1,2)),"",INDEX(Longboard!$A$2:$C$603,SMALL(IF(Longboard!$C$2:$C$603=Data!$A$23,ROW(Longboard!$B$2:$B$603)),ROW(142:142))-1,2))</f>
        <v/>
      </c>
    </row>
    <row r="146" spans="1:2" ht="15.75" thickBot="1">
      <c r="A146" s="30" t="str">
        <f t="array" ref="A146">IF(ISERROR(INDEX(Longboard!$A$2:$C$603,SMALL(IF(Longboard!$C$2:$C$603=Data!$A$23,ROW(Longboard!$A$2:$A$603)),ROW(143:143))-1,1)),"",INDEX(Longboard!$A$2:$C$603,SMALL(IF(Longboard!$C$2:$C$603=Data!$A$23,ROW(Longboard!$A$2:$A$603)),ROW(143:143))-1,1))</f>
        <v/>
      </c>
      <c r="B146" s="30" t="str">
        <f t="array" ref="B146">IF(ISERROR(INDEX(Longboard!$A$2:$C$603,SMALL(IF(Longboard!$C$2:$C$603=Data!$A$23,ROW(Longboard!$B$2:$B$603)),ROW(143:143))-1,2)),"",INDEX(Longboard!$A$2:$C$603,SMALL(IF(Longboard!$C$2:$C$603=Data!$A$23,ROW(Longboard!$B$2:$B$603)),ROW(143:143))-1,2))</f>
        <v/>
      </c>
    </row>
    <row r="147" spans="1:2" ht="15.75" thickBot="1">
      <c r="A147" s="30" t="str">
        <f t="array" ref="A147">IF(ISERROR(INDEX(Longboard!$A$2:$C$603,SMALL(IF(Longboard!$C$2:$C$603=Data!$A$23,ROW(Longboard!$A$2:$A$603)),ROW(144:144))-1,1)),"",INDEX(Longboard!$A$2:$C$603,SMALL(IF(Longboard!$C$2:$C$603=Data!$A$23,ROW(Longboard!$A$2:$A$603)),ROW(144:144))-1,1))</f>
        <v/>
      </c>
      <c r="B147" s="30" t="str">
        <f t="array" ref="B147">IF(ISERROR(INDEX(Longboard!$A$2:$C$603,SMALL(IF(Longboard!$C$2:$C$603=Data!$A$23,ROW(Longboard!$B$2:$B$603)),ROW(144:144))-1,2)),"",INDEX(Longboard!$A$2:$C$603,SMALL(IF(Longboard!$C$2:$C$603=Data!$A$23,ROW(Longboard!$B$2:$B$603)),ROW(144:144))-1,2))</f>
        <v/>
      </c>
    </row>
    <row r="148" spans="1:2" ht="15.75" thickBot="1">
      <c r="A148" s="30" t="str">
        <f t="array" ref="A148">IF(ISERROR(INDEX(Longboard!$A$2:$C$603,SMALL(IF(Longboard!$C$2:$C$603=Data!$A$23,ROW(Longboard!$A$2:$A$603)),ROW(145:145))-1,1)),"",INDEX(Longboard!$A$2:$C$603,SMALL(IF(Longboard!$C$2:$C$603=Data!$A$23,ROW(Longboard!$A$2:$A$603)),ROW(145:145))-1,1))</f>
        <v/>
      </c>
      <c r="B148" s="30" t="str">
        <f t="array" ref="B148">IF(ISERROR(INDEX(Longboard!$A$2:$C$603,SMALL(IF(Longboard!$C$2:$C$603=Data!$A$23,ROW(Longboard!$B$2:$B$603)),ROW(145:145))-1,2)),"",INDEX(Longboard!$A$2:$C$603,SMALL(IF(Longboard!$C$2:$C$603=Data!$A$23,ROW(Longboard!$B$2:$B$603)),ROW(145:145))-1,2))</f>
        <v/>
      </c>
    </row>
    <row r="149" spans="1:2" ht="15.75" thickBot="1">
      <c r="A149" s="30" t="str">
        <f t="array" ref="A149">IF(ISERROR(INDEX(Longboard!$A$2:$C$603,SMALL(IF(Longboard!$C$2:$C$603=Data!$A$23,ROW(Longboard!$A$2:$A$603)),ROW(146:146))-1,1)),"",INDEX(Longboard!$A$2:$C$603,SMALL(IF(Longboard!$C$2:$C$603=Data!$A$23,ROW(Longboard!$A$2:$A$603)),ROW(146:146))-1,1))</f>
        <v/>
      </c>
      <c r="B149" s="30" t="str">
        <f t="array" ref="B149">IF(ISERROR(INDEX(Longboard!$A$2:$C$603,SMALL(IF(Longboard!$C$2:$C$603=Data!$A$23,ROW(Longboard!$B$2:$B$603)),ROW(146:146))-1,2)),"",INDEX(Longboard!$A$2:$C$603,SMALL(IF(Longboard!$C$2:$C$603=Data!$A$23,ROW(Longboard!$B$2:$B$603)),ROW(146:146))-1,2))</f>
        <v/>
      </c>
    </row>
    <row r="150" spans="1:2" ht="15.75" thickBot="1">
      <c r="A150" s="30" t="str">
        <f t="array" ref="A150">IF(ISERROR(INDEX(Longboard!$A$2:$C$603,SMALL(IF(Longboard!$C$2:$C$603=Data!$A$23,ROW(Longboard!$A$2:$A$603)),ROW(147:147))-1,1)),"",INDEX(Longboard!$A$2:$C$603,SMALL(IF(Longboard!$C$2:$C$603=Data!$A$23,ROW(Longboard!$A$2:$A$603)),ROW(147:147))-1,1))</f>
        <v/>
      </c>
      <c r="B150" s="30" t="str">
        <f t="array" ref="B150">IF(ISERROR(INDEX(Longboard!$A$2:$C$603,SMALL(IF(Longboard!$C$2:$C$603=Data!$A$23,ROW(Longboard!$B$2:$B$603)),ROW(147:147))-1,2)),"",INDEX(Longboard!$A$2:$C$603,SMALL(IF(Longboard!$C$2:$C$603=Data!$A$23,ROW(Longboard!$B$2:$B$603)),ROW(147:147))-1,2))</f>
        <v/>
      </c>
    </row>
    <row r="151" spans="1:2" ht="15.75" thickBot="1">
      <c r="A151" s="30" t="str">
        <f t="array" ref="A151">IF(ISERROR(INDEX(Longboard!$A$2:$C$603,SMALL(IF(Longboard!$C$2:$C$603=Data!$A$23,ROW(Longboard!$A$2:$A$603)),ROW(148:148))-1,1)),"",INDEX(Longboard!$A$2:$C$603,SMALL(IF(Longboard!$C$2:$C$603=Data!$A$23,ROW(Longboard!$A$2:$A$603)),ROW(148:148))-1,1))</f>
        <v/>
      </c>
      <c r="B151" s="30" t="str">
        <f t="array" ref="B151">IF(ISERROR(INDEX(Longboard!$A$2:$C$603,SMALL(IF(Longboard!$C$2:$C$603=Data!$A$23,ROW(Longboard!$B$2:$B$603)),ROW(148:148))-1,2)),"",INDEX(Longboard!$A$2:$C$603,SMALL(IF(Longboard!$C$2:$C$603=Data!$A$23,ROW(Longboard!$B$2:$B$603)),ROW(148:148))-1,2))</f>
        <v/>
      </c>
    </row>
    <row r="152" spans="1:2" ht="15.75" thickBot="1">
      <c r="A152" s="30" t="str">
        <f t="array" ref="A152">IF(ISERROR(INDEX(Longboard!$A$2:$C$603,SMALL(IF(Longboard!$C$2:$C$603=Data!$A$23,ROW(Longboard!$A$2:$A$603)),ROW(149:149))-1,1)),"",INDEX(Longboard!$A$2:$C$603,SMALL(IF(Longboard!$C$2:$C$603=Data!$A$23,ROW(Longboard!$A$2:$A$603)),ROW(149:149))-1,1))</f>
        <v/>
      </c>
      <c r="B152" s="30" t="str">
        <f t="array" ref="B152">IF(ISERROR(INDEX(Longboard!$A$2:$C$603,SMALL(IF(Longboard!$C$2:$C$603=Data!$A$23,ROW(Longboard!$B$2:$B$603)),ROW(149:149))-1,2)),"",INDEX(Longboard!$A$2:$C$603,SMALL(IF(Longboard!$C$2:$C$603=Data!$A$23,ROW(Longboard!$B$2:$B$603)),ROW(149:149))-1,2))</f>
        <v/>
      </c>
    </row>
    <row r="153" spans="1:2" ht="15.75" thickBot="1">
      <c r="A153" s="30" t="str">
        <f t="array" ref="A153">IF(ISERROR(INDEX(Longboard!$A$2:$C$603,SMALL(IF(Longboard!$C$2:$C$603=Data!$A$23,ROW(Longboard!$A$2:$A$603)),ROW(150:150))-1,1)),"",INDEX(Longboard!$A$2:$C$603,SMALL(IF(Longboard!$C$2:$C$603=Data!$A$23,ROW(Longboard!$A$2:$A$603)),ROW(150:150))-1,1))</f>
        <v/>
      </c>
      <c r="B153" s="30" t="str">
        <f t="array" ref="B153">IF(ISERROR(INDEX(Longboard!$A$2:$C$603,SMALL(IF(Longboard!$C$2:$C$603=Data!$A$23,ROW(Longboard!$B$2:$B$603)),ROW(150:150))-1,2)),"",INDEX(Longboard!$A$2:$C$603,SMALL(IF(Longboard!$C$2:$C$603=Data!$A$23,ROW(Longboard!$B$2:$B$603)),ROW(150:150))-1,2))</f>
        <v/>
      </c>
    </row>
    <row r="154" spans="1:2" ht="15.75" thickBot="1">
      <c r="A154" s="30" t="str">
        <f t="array" ref="A154">IF(ISERROR(INDEX(Longboard!$A$2:$C$603,SMALL(IF(Longboard!$C$2:$C$603=Data!$A$23,ROW(Longboard!$A$2:$A$603)),ROW(151:151))-1,1)),"",INDEX(Longboard!$A$2:$C$603,SMALL(IF(Longboard!$C$2:$C$603=Data!$A$23,ROW(Longboard!$A$2:$A$603)),ROW(151:151))-1,1))</f>
        <v/>
      </c>
      <c r="B154" s="30" t="str">
        <f t="array" ref="B154">IF(ISERROR(INDEX(Longboard!$A$2:$C$603,SMALL(IF(Longboard!$C$2:$C$603=Data!$A$23,ROW(Longboard!$B$2:$B$603)),ROW(151:151))-1,2)),"",INDEX(Longboard!$A$2:$C$603,SMALL(IF(Longboard!$C$2:$C$603=Data!$A$23,ROW(Longboard!$B$2:$B$603)),ROW(151:151))-1,2))</f>
        <v/>
      </c>
    </row>
    <row r="155" spans="1:2" ht="15.75" thickBot="1">
      <c r="A155" s="30" t="str">
        <f t="array" ref="A155">IF(ISERROR(INDEX(Longboard!$A$2:$C$603,SMALL(IF(Longboard!$C$2:$C$603=Data!$A$23,ROW(Longboard!$A$2:$A$603)),ROW(152:152))-1,1)),"",INDEX(Longboard!$A$2:$C$603,SMALL(IF(Longboard!$C$2:$C$603=Data!$A$23,ROW(Longboard!$A$2:$A$603)),ROW(152:152))-1,1))</f>
        <v/>
      </c>
      <c r="B155" s="30" t="str">
        <f t="array" ref="B155">IF(ISERROR(INDEX(Longboard!$A$2:$C$603,SMALL(IF(Longboard!$C$2:$C$603=Data!$A$23,ROW(Longboard!$B$2:$B$603)),ROW(152:152))-1,2)),"",INDEX(Longboard!$A$2:$C$603,SMALL(IF(Longboard!$C$2:$C$603=Data!$A$23,ROW(Longboard!$B$2:$B$603)),ROW(152:152))-1,2))</f>
        <v/>
      </c>
    </row>
    <row r="156" spans="1:2" ht="15.75" thickBot="1">
      <c r="A156" s="30" t="str">
        <f t="array" ref="A156">IF(ISERROR(INDEX(Longboard!$A$2:$C$603,SMALL(IF(Longboard!$C$2:$C$603=Data!$A$23,ROW(Longboard!$A$2:$A$603)),ROW(153:153))-1,1)),"",INDEX(Longboard!$A$2:$C$603,SMALL(IF(Longboard!$C$2:$C$603=Data!$A$23,ROW(Longboard!$A$2:$A$603)),ROW(153:153))-1,1))</f>
        <v/>
      </c>
      <c r="B156" s="30" t="str">
        <f t="array" ref="B156">IF(ISERROR(INDEX(Longboard!$A$2:$C$603,SMALL(IF(Longboard!$C$2:$C$603=Data!$A$23,ROW(Longboard!$B$2:$B$603)),ROW(153:153))-1,2)),"",INDEX(Longboard!$A$2:$C$603,SMALL(IF(Longboard!$C$2:$C$603=Data!$A$23,ROW(Longboard!$B$2:$B$603)),ROW(153:153))-1,2))</f>
        <v/>
      </c>
    </row>
    <row r="157" spans="1:2" ht="15.75" thickBot="1">
      <c r="A157" s="30" t="str">
        <f t="array" ref="A157">IF(ISERROR(INDEX(Longboard!$A$2:$C$603,SMALL(IF(Longboard!$C$2:$C$603=Data!$A$23,ROW(Longboard!$A$2:$A$603)),ROW(154:154))-1,1)),"",INDEX(Longboard!$A$2:$C$603,SMALL(IF(Longboard!$C$2:$C$603=Data!$A$23,ROW(Longboard!$A$2:$A$603)),ROW(154:154))-1,1))</f>
        <v/>
      </c>
      <c r="B157" s="30" t="str">
        <f t="array" ref="B157">IF(ISERROR(INDEX(Longboard!$A$2:$C$603,SMALL(IF(Longboard!$C$2:$C$603=Data!$A$23,ROW(Longboard!$B$2:$B$603)),ROW(154:154))-1,2)),"",INDEX(Longboard!$A$2:$C$603,SMALL(IF(Longboard!$C$2:$C$603=Data!$A$23,ROW(Longboard!$B$2:$B$603)),ROW(154:154))-1,2))</f>
        <v/>
      </c>
    </row>
    <row r="158" spans="1:2" ht="15.75" thickBot="1">
      <c r="A158" s="30" t="str">
        <f t="array" ref="A158">IF(ISERROR(INDEX(Longboard!$A$2:$C$603,SMALL(IF(Longboard!$C$2:$C$603=Data!$A$23,ROW(Longboard!$A$2:$A$603)),ROW(155:155))-1,1)),"",INDEX(Longboard!$A$2:$C$603,SMALL(IF(Longboard!$C$2:$C$603=Data!$A$23,ROW(Longboard!$A$2:$A$603)),ROW(155:155))-1,1))</f>
        <v/>
      </c>
      <c r="B158" s="30" t="str">
        <f t="array" ref="B158">IF(ISERROR(INDEX(Longboard!$A$2:$C$603,SMALL(IF(Longboard!$C$2:$C$603=Data!$A$23,ROW(Longboard!$B$2:$B$603)),ROW(155:155))-1,2)),"",INDEX(Longboard!$A$2:$C$603,SMALL(IF(Longboard!$C$2:$C$603=Data!$A$23,ROW(Longboard!$B$2:$B$603)),ROW(155:155))-1,2))</f>
        <v/>
      </c>
    </row>
    <row r="159" spans="1:2" ht="15.75" thickBot="1">
      <c r="A159" s="30" t="str">
        <f t="array" ref="A159">IF(ISERROR(INDEX(Longboard!$A$2:$C$603,SMALL(IF(Longboard!$C$2:$C$603=Data!$A$23,ROW(Longboard!$A$2:$A$603)),ROW(156:156))-1,1)),"",INDEX(Longboard!$A$2:$C$603,SMALL(IF(Longboard!$C$2:$C$603=Data!$A$23,ROW(Longboard!$A$2:$A$603)),ROW(156:156))-1,1))</f>
        <v/>
      </c>
      <c r="B159" s="30" t="str">
        <f t="array" ref="B159">IF(ISERROR(INDEX(Longboard!$A$2:$C$603,SMALL(IF(Longboard!$C$2:$C$603=Data!$A$23,ROW(Longboard!$B$2:$B$603)),ROW(156:156))-1,2)),"",INDEX(Longboard!$A$2:$C$603,SMALL(IF(Longboard!$C$2:$C$603=Data!$A$23,ROW(Longboard!$B$2:$B$603)),ROW(156:156))-1,2))</f>
        <v/>
      </c>
    </row>
    <row r="160" spans="1:2" ht="15.75" thickBot="1">
      <c r="A160" s="30" t="str">
        <f t="array" ref="A160">IF(ISERROR(INDEX(Longboard!$A$2:$C$603,SMALL(IF(Longboard!$C$2:$C$603=Data!$A$23,ROW(Longboard!$A$2:$A$603)),ROW(157:157))-1,1)),"",INDEX(Longboard!$A$2:$C$603,SMALL(IF(Longboard!$C$2:$C$603=Data!$A$23,ROW(Longboard!$A$2:$A$603)),ROW(157:157))-1,1))</f>
        <v/>
      </c>
      <c r="B160" s="30" t="str">
        <f t="array" ref="B160">IF(ISERROR(INDEX(Longboard!$A$2:$C$603,SMALL(IF(Longboard!$C$2:$C$603=Data!$A$23,ROW(Longboard!$B$2:$B$603)),ROW(157:157))-1,2)),"",INDEX(Longboard!$A$2:$C$603,SMALL(IF(Longboard!$C$2:$C$603=Data!$A$23,ROW(Longboard!$B$2:$B$603)),ROW(157:157))-1,2))</f>
        <v/>
      </c>
    </row>
    <row r="161" spans="1:2" ht="15.75" thickBot="1">
      <c r="A161" s="30" t="str">
        <f t="array" ref="A161">IF(ISERROR(INDEX(Longboard!$A$2:$C$603,SMALL(IF(Longboard!$C$2:$C$603=Data!$A$23,ROW(Longboard!$A$2:$A$603)),ROW(158:158))-1,1)),"",INDEX(Longboard!$A$2:$C$603,SMALL(IF(Longboard!$C$2:$C$603=Data!$A$23,ROW(Longboard!$A$2:$A$603)),ROW(158:158))-1,1))</f>
        <v/>
      </c>
      <c r="B161" s="30" t="str">
        <f t="array" ref="B161">IF(ISERROR(INDEX(Longboard!$A$2:$C$603,SMALL(IF(Longboard!$C$2:$C$603=Data!$A$23,ROW(Longboard!$B$2:$B$603)),ROW(158:158))-1,2)),"",INDEX(Longboard!$A$2:$C$603,SMALL(IF(Longboard!$C$2:$C$603=Data!$A$23,ROW(Longboard!$B$2:$B$603)),ROW(158:158))-1,2))</f>
        <v/>
      </c>
    </row>
    <row r="162" spans="1:2" ht="15.75" thickBot="1">
      <c r="A162" s="30" t="str">
        <f t="array" ref="A162">IF(ISERROR(INDEX(Longboard!$A$2:$C$603,SMALL(IF(Longboard!$C$2:$C$603=Data!$A$23,ROW(Longboard!$A$2:$A$603)),ROW(159:159))-1,1)),"",INDEX(Longboard!$A$2:$C$603,SMALL(IF(Longboard!$C$2:$C$603=Data!$A$23,ROW(Longboard!$A$2:$A$603)),ROW(159:159))-1,1))</f>
        <v/>
      </c>
      <c r="B162" s="30" t="str">
        <f t="array" ref="B162">IF(ISERROR(INDEX(Longboard!$A$2:$C$603,SMALL(IF(Longboard!$C$2:$C$603=Data!$A$23,ROW(Longboard!$B$2:$B$603)),ROW(159:159))-1,2)),"",INDEX(Longboard!$A$2:$C$603,SMALL(IF(Longboard!$C$2:$C$603=Data!$A$23,ROW(Longboard!$B$2:$B$603)),ROW(159:159))-1,2))</f>
        <v/>
      </c>
    </row>
    <row r="163" spans="1:2" ht="15.75" thickBot="1">
      <c r="A163" s="30" t="str">
        <f t="array" ref="A163">IF(ISERROR(INDEX(Longboard!$A$2:$C$603,SMALL(IF(Longboard!$C$2:$C$603=Data!$A$23,ROW(Longboard!$A$2:$A$603)),ROW(160:160))-1,1)),"",INDEX(Longboard!$A$2:$C$603,SMALL(IF(Longboard!$C$2:$C$603=Data!$A$23,ROW(Longboard!$A$2:$A$603)),ROW(160:160))-1,1))</f>
        <v/>
      </c>
      <c r="B163" s="30" t="str">
        <f t="array" ref="B163">IF(ISERROR(INDEX(Longboard!$A$2:$C$603,SMALL(IF(Longboard!$C$2:$C$603=Data!$A$23,ROW(Longboard!$B$2:$B$603)),ROW(160:160))-1,2)),"",INDEX(Longboard!$A$2:$C$603,SMALL(IF(Longboard!$C$2:$C$603=Data!$A$23,ROW(Longboard!$B$2:$B$603)),ROW(160:160))-1,2))</f>
        <v/>
      </c>
    </row>
    <row r="164" spans="1:2" ht="15.75" thickBot="1">
      <c r="A164" s="30" t="str">
        <f t="array" ref="A164">IF(ISERROR(INDEX(Longboard!$A$2:$C$603,SMALL(IF(Longboard!$C$2:$C$603=Data!$A$23,ROW(Longboard!$A$2:$A$603)),ROW(161:161))-1,1)),"",INDEX(Longboard!$A$2:$C$603,SMALL(IF(Longboard!$C$2:$C$603=Data!$A$23,ROW(Longboard!$A$2:$A$603)),ROW(161:161))-1,1))</f>
        <v/>
      </c>
      <c r="B164" s="30" t="str">
        <f t="array" ref="B164">IF(ISERROR(INDEX(Longboard!$A$2:$C$603,SMALL(IF(Longboard!$C$2:$C$603=Data!$A$23,ROW(Longboard!$B$2:$B$603)),ROW(161:161))-1,2)),"",INDEX(Longboard!$A$2:$C$603,SMALL(IF(Longboard!$C$2:$C$603=Data!$A$23,ROW(Longboard!$B$2:$B$603)),ROW(161:161))-1,2))</f>
        <v/>
      </c>
    </row>
    <row r="165" spans="1:2" ht="15.75" thickBot="1">
      <c r="A165" s="30" t="str">
        <f t="array" ref="A165">IF(ISERROR(INDEX(Longboard!$A$2:$C$603,SMALL(IF(Longboard!$C$2:$C$603=Data!$A$23,ROW(Longboard!$A$2:$A$603)),ROW(162:162))-1,1)),"",INDEX(Longboard!$A$2:$C$603,SMALL(IF(Longboard!$C$2:$C$603=Data!$A$23,ROW(Longboard!$A$2:$A$603)),ROW(162:162))-1,1))</f>
        <v/>
      </c>
      <c r="B165" s="30" t="str">
        <f t="array" ref="B165">IF(ISERROR(INDEX(Longboard!$A$2:$C$603,SMALL(IF(Longboard!$C$2:$C$603=Data!$A$23,ROW(Longboard!$B$2:$B$603)),ROW(162:162))-1,2)),"",INDEX(Longboard!$A$2:$C$603,SMALL(IF(Longboard!$C$2:$C$603=Data!$A$23,ROW(Longboard!$B$2:$B$603)),ROW(162:162))-1,2))</f>
        <v/>
      </c>
    </row>
    <row r="166" spans="1:2" ht="15.75" thickBot="1">
      <c r="A166" s="30" t="str">
        <f t="array" ref="A166">IF(ISERROR(INDEX(Longboard!$A$2:$C$603,SMALL(IF(Longboard!$C$2:$C$603=Data!$A$23,ROW(Longboard!$A$2:$A$603)),ROW(163:163))-1,1)),"",INDEX(Longboard!$A$2:$C$603,SMALL(IF(Longboard!$C$2:$C$603=Data!$A$23,ROW(Longboard!$A$2:$A$603)),ROW(163:163))-1,1))</f>
        <v/>
      </c>
      <c r="B166" s="30" t="str">
        <f t="array" ref="B166">IF(ISERROR(INDEX(Longboard!$A$2:$C$603,SMALL(IF(Longboard!$C$2:$C$603=Data!$A$23,ROW(Longboard!$B$2:$B$603)),ROW(163:163))-1,2)),"",INDEX(Longboard!$A$2:$C$603,SMALL(IF(Longboard!$C$2:$C$603=Data!$A$23,ROW(Longboard!$B$2:$B$603)),ROW(163:163))-1,2))</f>
        <v/>
      </c>
    </row>
    <row r="167" spans="1:2" ht="15.75" thickBot="1">
      <c r="A167" s="30" t="str">
        <f t="array" ref="A167">IF(ISERROR(INDEX(Longboard!$A$2:$C$603,SMALL(IF(Longboard!$C$2:$C$603=Data!$A$23,ROW(Longboard!$A$2:$A$603)),ROW(164:164))-1,1)),"",INDEX(Longboard!$A$2:$C$603,SMALL(IF(Longboard!$C$2:$C$603=Data!$A$23,ROW(Longboard!$A$2:$A$603)),ROW(164:164))-1,1))</f>
        <v/>
      </c>
      <c r="B167" s="30" t="str">
        <f t="array" ref="B167">IF(ISERROR(INDEX(Longboard!$A$2:$C$603,SMALL(IF(Longboard!$C$2:$C$603=Data!$A$23,ROW(Longboard!$B$2:$B$603)),ROW(164:164))-1,2)),"",INDEX(Longboard!$A$2:$C$603,SMALL(IF(Longboard!$C$2:$C$603=Data!$A$23,ROW(Longboard!$B$2:$B$603)),ROW(164:164))-1,2))</f>
        <v/>
      </c>
    </row>
    <row r="168" spans="1:2" ht="15.75" thickBot="1">
      <c r="A168" s="30" t="str">
        <f t="array" ref="A168">IF(ISERROR(INDEX(Longboard!$A$2:$C$603,SMALL(IF(Longboard!$C$2:$C$603=Data!$A$23,ROW(Longboard!$A$2:$A$603)),ROW(165:165))-1,1)),"",INDEX(Longboard!$A$2:$C$603,SMALL(IF(Longboard!$C$2:$C$603=Data!$A$23,ROW(Longboard!$A$2:$A$603)),ROW(165:165))-1,1))</f>
        <v/>
      </c>
      <c r="B168" s="30" t="str">
        <f t="array" ref="B168">IF(ISERROR(INDEX(Longboard!$A$2:$C$603,SMALL(IF(Longboard!$C$2:$C$603=Data!$A$23,ROW(Longboard!$B$2:$B$603)),ROW(165:165))-1,2)),"",INDEX(Longboard!$A$2:$C$603,SMALL(IF(Longboard!$C$2:$C$603=Data!$A$23,ROW(Longboard!$B$2:$B$603)),ROW(165:165))-1,2))</f>
        <v/>
      </c>
    </row>
    <row r="169" spans="1:2" ht="15.75" thickBot="1">
      <c r="A169" s="30" t="str">
        <f t="array" ref="A169">IF(ISERROR(INDEX(Longboard!$A$2:$C$603,SMALL(IF(Longboard!$C$2:$C$603=Data!$A$23,ROW(Longboard!$A$2:$A$603)),ROW(166:166))-1,1)),"",INDEX(Longboard!$A$2:$C$603,SMALL(IF(Longboard!$C$2:$C$603=Data!$A$23,ROW(Longboard!$A$2:$A$603)),ROW(166:166))-1,1))</f>
        <v/>
      </c>
      <c r="B169" s="30" t="str">
        <f t="array" ref="B169">IF(ISERROR(INDEX(Longboard!$A$2:$C$603,SMALL(IF(Longboard!$C$2:$C$603=Data!$A$23,ROW(Longboard!$B$2:$B$603)),ROW(166:166))-1,2)),"",INDEX(Longboard!$A$2:$C$603,SMALL(IF(Longboard!$C$2:$C$603=Data!$A$23,ROW(Longboard!$B$2:$B$603)),ROW(166:166))-1,2))</f>
        <v/>
      </c>
    </row>
    <row r="170" spans="1:2" ht="15.75" thickBot="1">
      <c r="A170" s="30" t="str">
        <f t="array" ref="A170">IF(ISERROR(INDEX(Longboard!$A$2:$C$603,SMALL(IF(Longboard!$C$2:$C$603=Data!$A$23,ROW(Longboard!$A$2:$A$603)),ROW(167:167))-1,1)),"",INDEX(Longboard!$A$2:$C$603,SMALL(IF(Longboard!$C$2:$C$603=Data!$A$23,ROW(Longboard!$A$2:$A$603)),ROW(167:167))-1,1))</f>
        <v/>
      </c>
      <c r="B170" s="30" t="str">
        <f t="array" ref="B170">IF(ISERROR(INDEX(Longboard!$A$2:$C$603,SMALL(IF(Longboard!$C$2:$C$603=Data!$A$23,ROW(Longboard!$B$2:$B$603)),ROW(167:167))-1,2)),"",INDEX(Longboard!$A$2:$C$603,SMALL(IF(Longboard!$C$2:$C$603=Data!$A$23,ROW(Longboard!$B$2:$B$603)),ROW(167:167))-1,2))</f>
        <v/>
      </c>
    </row>
    <row r="171" spans="1:2" ht="15.75" thickBot="1">
      <c r="A171" s="30" t="str">
        <f t="array" ref="A171">IF(ISERROR(INDEX(Longboard!$A$2:$C$603,SMALL(IF(Longboard!$C$2:$C$603=Data!$A$23,ROW(Longboard!$A$2:$A$603)),ROW(168:168))-1,1)),"",INDEX(Longboard!$A$2:$C$603,SMALL(IF(Longboard!$C$2:$C$603=Data!$A$23,ROW(Longboard!$A$2:$A$603)),ROW(168:168))-1,1))</f>
        <v/>
      </c>
      <c r="B171" s="30" t="str">
        <f t="array" ref="B171">IF(ISERROR(INDEX(Longboard!$A$2:$C$603,SMALL(IF(Longboard!$C$2:$C$603=Data!$A$23,ROW(Longboard!$B$2:$B$603)),ROW(168:168))-1,2)),"",INDEX(Longboard!$A$2:$C$603,SMALL(IF(Longboard!$C$2:$C$603=Data!$A$23,ROW(Longboard!$B$2:$B$603)),ROW(168:168))-1,2))</f>
        <v/>
      </c>
    </row>
    <row r="172" spans="1:2" ht="15.75" thickBot="1">
      <c r="A172" s="30" t="str">
        <f t="array" ref="A172">IF(ISERROR(INDEX(Longboard!$A$2:$C$603,SMALL(IF(Longboard!$C$2:$C$603=Data!$A$23,ROW(Longboard!$A$2:$A$603)),ROW(169:169))-1,1)),"",INDEX(Longboard!$A$2:$C$603,SMALL(IF(Longboard!$C$2:$C$603=Data!$A$23,ROW(Longboard!$A$2:$A$603)),ROW(169:169))-1,1))</f>
        <v/>
      </c>
      <c r="B172" s="30" t="str">
        <f t="array" ref="B172">IF(ISERROR(INDEX(Longboard!$A$2:$C$603,SMALL(IF(Longboard!$C$2:$C$603=Data!$A$23,ROW(Longboard!$B$2:$B$603)),ROW(169:169))-1,2)),"",INDEX(Longboard!$A$2:$C$603,SMALL(IF(Longboard!$C$2:$C$603=Data!$A$23,ROW(Longboard!$B$2:$B$603)),ROW(169:169))-1,2))</f>
        <v/>
      </c>
    </row>
    <row r="173" spans="1:2" ht="15.75" thickBot="1">
      <c r="A173" s="30" t="str">
        <f t="array" ref="A173">IF(ISERROR(INDEX(Longboard!$A$2:$C$603,SMALL(IF(Longboard!$C$2:$C$603=Data!$A$23,ROW(Longboard!$A$2:$A$603)),ROW(170:170))-1,1)),"",INDEX(Longboard!$A$2:$C$603,SMALL(IF(Longboard!$C$2:$C$603=Data!$A$23,ROW(Longboard!$A$2:$A$603)),ROW(170:170))-1,1))</f>
        <v/>
      </c>
      <c r="B173" s="30" t="str">
        <f t="array" ref="B173">IF(ISERROR(INDEX(Longboard!$A$2:$C$603,SMALL(IF(Longboard!$C$2:$C$603=Data!$A$23,ROW(Longboard!$B$2:$B$603)),ROW(170:170))-1,2)),"",INDEX(Longboard!$A$2:$C$603,SMALL(IF(Longboard!$C$2:$C$603=Data!$A$23,ROW(Longboard!$B$2:$B$603)),ROW(170:170))-1,2))</f>
        <v/>
      </c>
    </row>
    <row r="174" spans="1:2" ht="15.75" thickBot="1">
      <c r="A174" s="30" t="str">
        <f t="array" ref="A174">IF(ISERROR(INDEX(Longboard!$A$2:$C$603,SMALL(IF(Longboard!$C$2:$C$603=Data!$A$23,ROW(Longboard!$A$2:$A$603)),ROW(171:171))-1,1)),"",INDEX(Longboard!$A$2:$C$603,SMALL(IF(Longboard!$C$2:$C$603=Data!$A$23,ROW(Longboard!$A$2:$A$603)),ROW(171:171))-1,1))</f>
        <v/>
      </c>
      <c r="B174" s="30" t="str">
        <f t="array" ref="B174">IF(ISERROR(INDEX(Longboard!$A$2:$C$603,SMALL(IF(Longboard!$C$2:$C$603=Data!$A$23,ROW(Longboard!$B$2:$B$603)),ROW(171:171))-1,2)),"",INDEX(Longboard!$A$2:$C$603,SMALL(IF(Longboard!$C$2:$C$603=Data!$A$23,ROW(Longboard!$B$2:$B$603)),ROW(171:171))-1,2))</f>
        <v/>
      </c>
    </row>
    <row r="175" spans="1:2" ht="15.75" thickBot="1">
      <c r="A175" s="30" t="str">
        <f t="array" ref="A175">IF(ISERROR(INDEX(Longboard!$A$2:$C$603,SMALL(IF(Longboard!$C$2:$C$603=Data!$A$23,ROW(Longboard!$A$2:$A$603)),ROW(172:172))-1,1)),"",INDEX(Longboard!$A$2:$C$603,SMALL(IF(Longboard!$C$2:$C$603=Data!$A$23,ROW(Longboard!$A$2:$A$603)),ROW(172:172))-1,1))</f>
        <v/>
      </c>
      <c r="B175" s="30" t="str">
        <f t="array" ref="B175">IF(ISERROR(INDEX(Longboard!$A$2:$C$603,SMALL(IF(Longboard!$C$2:$C$603=Data!$A$23,ROW(Longboard!$B$2:$B$603)),ROW(172:172))-1,2)),"",INDEX(Longboard!$A$2:$C$603,SMALL(IF(Longboard!$C$2:$C$603=Data!$A$23,ROW(Longboard!$B$2:$B$603)),ROW(172:172))-1,2))</f>
        <v/>
      </c>
    </row>
    <row r="176" spans="1:2" ht="15.75" thickBot="1">
      <c r="A176" s="30" t="str">
        <f t="array" ref="A176">IF(ISERROR(INDEX(Longboard!$A$2:$C$603,SMALL(IF(Longboard!$C$2:$C$603=Data!$A$23,ROW(Longboard!$A$2:$A$603)),ROW(173:173))-1,1)),"",INDEX(Longboard!$A$2:$C$603,SMALL(IF(Longboard!$C$2:$C$603=Data!$A$23,ROW(Longboard!$A$2:$A$603)),ROW(173:173))-1,1))</f>
        <v/>
      </c>
      <c r="B176" s="30" t="str">
        <f t="array" ref="B176">IF(ISERROR(INDEX(Longboard!$A$2:$C$603,SMALL(IF(Longboard!$C$2:$C$603=Data!$A$23,ROW(Longboard!$B$2:$B$603)),ROW(173:173))-1,2)),"",INDEX(Longboard!$A$2:$C$603,SMALL(IF(Longboard!$C$2:$C$603=Data!$A$23,ROW(Longboard!$B$2:$B$603)),ROW(173:173))-1,2))</f>
        <v/>
      </c>
    </row>
    <row r="177" spans="1:2" ht="15.75" thickBot="1">
      <c r="A177" s="30" t="str">
        <f t="array" ref="A177">IF(ISERROR(INDEX(Longboard!$A$2:$C$603,SMALL(IF(Longboard!$C$2:$C$603=Data!$A$23,ROW(Longboard!$A$2:$A$603)),ROW(174:174))-1,1)),"",INDEX(Longboard!$A$2:$C$603,SMALL(IF(Longboard!$C$2:$C$603=Data!$A$23,ROW(Longboard!$A$2:$A$603)),ROW(174:174))-1,1))</f>
        <v/>
      </c>
      <c r="B177" s="30" t="str">
        <f t="array" ref="B177">IF(ISERROR(INDEX(Longboard!$A$2:$C$603,SMALL(IF(Longboard!$C$2:$C$603=Data!$A$23,ROW(Longboard!$B$2:$B$603)),ROW(174:174))-1,2)),"",INDEX(Longboard!$A$2:$C$603,SMALL(IF(Longboard!$C$2:$C$603=Data!$A$23,ROW(Longboard!$B$2:$B$603)),ROW(174:174))-1,2))</f>
        <v/>
      </c>
    </row>
    <row r="178" spans="1:2" ht="15.75" thickBot="1">
      <c r="A178" s="30" t="str">
        <f t="array" ref="A178">IF(ISERROR(INDEX(Longboard!$A$2:$C$603,SMALL(IF(Longboard!$C$2:$C$603=Data!$A$23,ROW(Longboard!$A$2:$A$603)),ROW(175:175))-1,1)),"",INDEX(Longboard!$A$2:$C$603,SMALL(IF(Longboard!$C$2:$C$603=Data!$A$23,ROW(Longboard!$A$2:$A$603)),ROW(175:175))-1,1))</f>
        <v/>
      </c>
      <c r="B178" s="30" t="str">
        <f t="array" ref="B178">IF(ISERROR(INDEX(Longboard!$A$2:$C$603,SMALL(IF(Longboard!$C$2:$C$603=Data!$A$23,ROW(Longboard!$B$2:$B$603)),ROW(175:175))-1,2)),"",INDEX(Longboard!$A$2:$C$603,SMALL(IF(Longboard!$C$2:$C$603=Data!$A$23,ROW(Longboard!$B$2:$B$603)),ROW(175:175))-1,2))</f>
        <v/>
      </c>
    </row>
    <row r="179" spans="1:2" ht="15.75" thickBot="1">
      <c r="A179" s="30" t="str">
        <f t="array" ref="A179">IF(ISERROR(INDEX(Longboard!$A$2:$C$603,SMALL(IF(Longboard!$C$2:$C$603=Data!$A$23,ROW(Longboard!$A$2:$A$603)),ROW(176:176))-1,1)),"",INDEX(Longboard!$A$2:$C$603,SMALL(IF(Longboard!$C$2:$C$603=Data!$A$23,ROW(Longboard!$A$2:$A$603)),ROW(176:176))-1,1))</f>
        <v/>
      </c>
      <c r="B179" s="30" t="str">
        <f t="array" ref="B179">IF(ISERROR(INDEX(Longboard!$A$2:$C$603,SMALL(IF(Longboard!$C$2:$C$603=Data!$A$23,ROW(Longboard!$B$2:$B$603)),ROW(176:176))-1,2)),"",INDEX(Longboard!$A$2:$C$603,SMALL(IF(Longboard!$C$2:$C$603=Data!$A$23,ROW(Longboard!$B$2:$B$603)),ROW(176:176))-1,2))</f>
        <v/>
      </c>
    </row>
    <row r="180" spans="1:2" ht="15.75" thickBot="1">
      <c r="A180" s="30" t="str">
        <f t="array" ref="A180">IF(ISERROR(INDEX(Longboard!$A$2:$C$603,SMALL(IF(Longboard!$C$2:$C$603=Data!$A$23,ROW(Longboard!$A$2:$A$603)),ROW(177:177))-1,1)),"",INDEX(Longboard!$A$2:$C$603,SMALL(IF(Longboard!$C$2:$C$603=Data!$A$23,ROW(Longboard!$A$2:$A$603)),ROW(177:177))-1,1))</f>
        <v/>
      </c>
      <c r="B180" s="30" t="str">
        <f t="array" ref="B180">IF(ISERROR(INDEX(Longboard!$A$2:$C$603,SMALL(IF(Longboard!$C$2:$C$603=Data!$A$23,ROW(Longboard!$B$2:$B$603)),ROW(177:177))-1,2)),"",INDEX(Longboard!$A$2:$C$603,SMALL(IF(Longboard!$C$2:$C$603=Data!$A$23,ROW(Longboard!$B$2:$B$603)),ROW(177:177))-1,2))</f>
        <v/>
      </c>
    </row>
    <row r="181" spans="1:2" ht="15.75" thickBot="1">
      <c r="A181" s="30" t="str">
        <f t="array" ref="A181">IF(ISERROR(INDEX(Longboard!$A$2:$C$603,SMALL(IF(Longboard!$C$2:$C$603=Data!$A$23,ROW(Longboard!$A$2:$A$603)),ROW(178:178))-1,1)),"",INDEX(Longboard!$A$2:$C$603,SMALL(IF(Longboard!$C$2:$C$603=Data!$A$23,ROW(Longboard!$A$2:$A$603)),ROW(178:178))-1,1))</f>
        <v/>
      </c>
      <c r="B181" s="30" t="str">
        <f t="array" ref="B181">IF(ISERROR(INDEX(Longboard!$A$2:$C$603,SMALL(IF(Longboard!$C$2:$C$603=Data!$A$23,ROW(Longboard!$B$2:$B$603)),ROW(178:178))-1,2)),"",INDEX(Longboard!$A$2:$C$603,SMALL(IF(Longboard!$C$2:$C$603=Data!$A$23,ROW(Longboard!$B$2:$B$603)),ROW(178:178))-1,2))</f>
        <v/>
      </c>
    </row>
    <row r="182" spans="1:2" ht="15.75" thickBot="1">
      <c r="A182" s="30" t="str">
        <f t="array" ref="A182">IF(ISERROR(INDEX(Longboard!$A$2:$C$603,SMALL(IF(Longboard!$C$2:$C$603=Data!$A$23,ROW(Longboard!$A$2:$A$603)),ROW(179:179))-1,1)),"",INDEX(Longboard!$A$2:$C$603,SMALL(IF(Longboard!$C$2:$C$603=Data!$A$23,ROW(Longboard!$A$2:$A$603)),ROW(179:179))-1,1))</f>
        <v/>
      </c>
      <c r="B182" s="30" t="str">
        <f t="array" ref="B182">IF(ISERROR(INDEX(Longboard!$A$2:$C$603,SMALL(IF(Longboard!$C$2:$C$603=Data!$A$23,ROW(Longboard!$B$2:$B$603)),ROW(179:179))-1,2)),"",INDEX(Longboard!$A$2:$C$603,SMALL(IF(Longboard!$C$2:$C$603=Data!$A$23,ROW(Longboard!$B$2:$B$603)),ROW(179:179))-1,2))</f>
        <v/>
      </c>
    </row>
    <row r="183" spans="1:2" ht="15.75" thickBot="1">
      <c r="A183" s="30" t="str">
        <f t="array" ref="A183">IF(ISERROR(INDEX(Longboard!$A$2:$C$603,SMALL(IF(Longboard!$C$2:$C$603=Data!$A$23,ROW(Longboard!$A$2:$A$603)),ROW(180:180))-1,1)),"",INDEX(Longboard!$A$2:$C$603,SMALL(IF(Longboard!$C$2:$C$603=Data!$A$23,ROW(Longboard!$A$2:$A$603)),ROW(180:180))-1,1))</f>
        <v/>
      </c>
      <c r="B183" s="30" t="str">
        <f t="array" ref="B183">IF(ISERROR(INDEX(Longboard!$A$2:$C$603,SMALL(IF(Longboard!$C$2:$C$603=Data!$A$23,ROW(Longboard!$B$2:$B$603)),ROW(180:180))-1,2)),"",INDEX(Longboard!$A$2:$C$603,SMALL(IF(Longboard!$C$2:$C$603=Data!$A$23,ROW(Longboard!$B$2:$B$603)),ROW(180:180))-1,2))</f>
        <v/>
      </c>
    </row>
    <row r="184" spans="1:2" ht="15.75" thickBot="1">
      <c r="A184" s="30" t="str">
        <f t="array" ref="A184">IF(ISERROR(INDEX(Longboard!$A$2:$C$603,SMALL(IF(Longboard!$C$2:$C$603=Data!$A$23,ROW(Longboard!$A$2:$A$603)),ROW(181:181))-1,1)),"",INDEX(Longboard!$A$2:$C$603,SMALL(IF(Longboard!$C$2:$C$603=Data!$A$23,ROW(Longboard!$A$2:$A$603)),ROW(181:181))-1,1))</f>
        <v/>
      </c>
      <c r="B184" s="30" t="str">
        <f t="array" ref="B184">IF(ISERROR(INDEX(Longboard!$A$2:$C$603,SMALL(IF(Longboard!$C$2:$C$603=Data!$A$23,ROW(Longboard!$B$2:$B$603)),ROW(181:181))-1,2)),"",INDEX(Longboard!$A$2:$C$603,SMALL(IF(Longboard!$C$2:$C$603=Data!$A$23,ROW(Longboard!$B$2:$B$603)),ROW(181:181))-1,2))</f>
        <v/>
      </c>
    </row>
    <row r="185" spans="1:2" ht="15.75" thickBot="1">
      <c r="A185" s="30" t="str">
        <f t="array" ref="A185">IF(ISERROR(INDEX(Longboard!$A$2:$C$603,SMALL(IF(Longboard!$C$2:$C$603=Data!$A$23,ROW(Longboard!$A$2:$A$603)),ROW(182:182))-1,1)),"",INDEX(Longboard!$A$2:$C$603,SMALL(IF(Longboard!$C$2:$C$603=Data!$A$23,ROW(Longboard!$A$2:$A$603)),ROW(182:182))-1,1))</f>
        <v/>
      </c>
      <c r="B185" s="30" t="str">
        <f t="array" ref="B185">IF(ISERROR(INDEX(Longboard!$A$2:$C$603,SMALL(IF(Longboard!$C$2:$C$603=Data!$A$23,ROW(Longboard!$B$2:$B$603)),ROW(182:182))-1,2)),"",INDEX(Longboard!$A$2:$C$603,SMALL(IF(Longboard!$C$2:$C$603=Data!$A$23,ROW(Longboard!$B$2:$B$603)),ROW(182:182))-1,2))</f>
        <v/>
      </c>
    </row>
    <row r="186" spans="1:2" ht="15.75" thickBot="1">
      <c r="A186" s="30" t="str">
        <f t="array" ref="A186">IF(ISERROR(INDEX(Longboard!$A$2:$C$603,SMALL(IF(Longboard!$C$2:$C$603=Data!$A$23,ROW(Longboard!$A$2:$A$603)),ROW(183:183))-1,1)),"",INDEX(Longboard!$A$2:$C$603,SMALL(IF(Longboard!$C$2:$C$603=Data!$A$23,ROW(Longboard!$A$2:$A$603)),ROW(183:183))-1,1))</f>
        <v/>
      </c>
      <c r="B186" s="30" t="str">
        <f t="array" ref="B186">IF(ISERROR(INDEX(Longboard!$A$2:$C$603,SMALL(IF(Longboard!$C$2:$C$603=Data!$A$23,ROW(Longboard!$B$2:$B$603)),ROW(183:183))-1,2)),"",INDEX(Longboard!$A$2:$C$603,SMALL(IF(Longboard!$C$2:$C$603=Data!$A$23,ROW(Longboard!$B$2:$B$603)),ROW(183:183))-1,2))</f>
        <v/>
      </c>
    </row>
    <row r="187" spans="1:2" ht="15.75" thickBot="1">
      <c r="A187" s="30" t="str">
        <f t="array" ref="A187">IF(ISERROR(INDEX(Longboard!$A$2:$C$603,SMALL(IF(Longboard!$C$2:$C$603=Data!$A$23,ROW(Longboard!$A$2:$A$603)),ROW(184:184))-1,1)),"",INDEX(Longboard!$A$2:$C$603,SMALL(IF(Longboard!$C$2:$C$603=Data!$A$23,ROW(Longboard!$A$2:$A$603)),ROW(184:184))-1,1))</f>
        <v/>
      </c>
      <c r="B187" s="30" t="str">
        <f t="array" ref="B187">IF(ISERROR(INDEX(Longboard!$A$2:$C$603,SMALL(IF(Longboard!$C$2:$C$603=Data!$A$23,ROW(Longboard!$B$2:$B$603)),ROW(184:184))-1,2)),"",INDEX(Longboard!$A$2:$C$603,SMALL(IF(Longboard!$C$2:$C$603=Data!$A$23,ROW(Longboard!$B$2:$B$603)),ROW(184:184))-1,2))</f>
        <v/>
      </c>
    </row>
    <row r="188" spans="1:2" ht="15.75" thickBot="1">
      <c r="A188" s="30" t="str">
        <f t="array" ref="A188">IF(ISERROR(INDEX(Longboard!$A$2:$C$603,SMALL(IF(Longboard!$C$2:$C$603=Data!$A$23,ROW(Longboard!$A$2:$A$603)),ROW(185:185))-1,1)),"",INDEX(Longboard!$A$2:$C$603,SMALL(IF(Longboard!$C$2:$C$603=Data!$A$23,ROW(Longboard!$A$2:$A$603)),ROW(185:185))-1,1))</f>
        <v/>
      </c>
      <c r="B188" s="30" t="str">
        <f t="array" ref="B188">IF(ISERROR(INDEX(Longboard!$A$2:$C$603,SMALL(IF(Longboard!$C$2:$C$603=Data!$A$23,ROW(Longboard!$B$2:$B$603)),ROW(185:185))-1,2)),"",INDEX(Longboard!$A$2:$C$603,SMALL(IF(Longboard!$C$2:$C$603=Data!$A$23,ROW(Longboard!$B$2:$B$603)),ROW(185:185))-1,2))</f>
        <v/>
      </c>
    </row>
    <row r="189" spans="1:2" ht="15.75" thickBot="1">
      <c r="A189" s="30" t="str">
        <f t="array" ref="A189">IF(ISERROR(INDEX(Longboard!$A$2:$C$603,SMALL(IF(Longboard!$C$2:$C$603=Data!$A$23,ROW(Longboard!$A$2:$A$603)),ROW(186:186))-1,1)),"",INDEX(Longboard!$A$2:$C$603,SMALL(IF(Longboard!$C$2:$C$603=Data!$A$23,ROW(Longboard!$A$2:$A$603)),ROW(186:186))-1,1))</f>
        <v/>
      </c>
      <c r="B189" s="30" t="str">
        <f t="array" ref="B189">IF(ISERROR(INDEX(Longboard!$A$2:$C$603,SMALL(IF(Longboard!$C$2:$C$603=Data!$A$23,ROW(Longboard!$B$2:$B$603)),ROW(186:186))-1,2)),"",INDEX(Longboard!$A$2:$C$603,SMALL(IF(Longboard!$C$2:$C$603=Data!$A$23,ROW(Longboard!$B$2:$B$603)),ROW(186:186))-1,2))</f>
        <v/>
      </c>
    </row>
    <row r="190" spans="1:2" ht="15.75" thickBot="1">
      <c r="A190" s="30" t="str">
        <f t="array" ref="A190">IF(ISERROR(INDEX(Longboard!$A$2:$C$603,SMALL(IF(Longboard!$C$2:$C$603=Data!$A$23,ROW(Longboard!$A$2:$A$603)),ROW(187:187))-1,1)),"",INDEX(Longboard!$A$2:$C$603,SMALL(IF(Longboard!$C$2:$C$603=Data!$A$23,ROW(Longboard!$A$2:$A$603)),ROW(187:187))-1,1))</f>
        <v/>
      </c>
      <c r="B190" s="30" t="str">
        <f t="array" ref="B190">IF(ISERROR(INDEX(Longboard!$A$2:$C$603,SMALL(IF(Longboard!$C$2:$C$603=Data!$A$23,ROW(Longboard!$B$2:$B$603)),ROW(187:187))-1,2)),"",INDEX(Longboard!$A$2:$C$603,SMALL(IF(Longboard!$C$2:$C$603=Data!$A$23,ROW(Longboard!$B$2:$B$603)),ROW(187:187))-1,2))</f>
        <v/>
      </c>
    </row>
    <row r="191" spans="1:2" ht="15.75" thickBot="1">
      <c r="A191" s="30" t="str">
        <f t="array" ref="A191">IF(ISERROR(INDEX(Longboard!$A$2:$C$603,SMALL(IF(Longboard!$C$2:$C$603=Data!$A$23,ROW(Longboard!$A$2:$A$603)),ROW(188:188))-1,1)),"",INDEX(Longboard!$A$2:$C$603,SMALL(IF(Longboard!$C$2:$C$603=Data!$A$23,ROW(Longboard!$A$2:$A$603)),ROW(188:188))-1,1))</f>
        <v/>
      </c>
      <c r="B191" s="30" t="str">
        <f t="array" ref="B191">IF(ISERROR(INDEX(Longboard!$A$2:$C$603,SMALL(IF(Longboard!$C$2:$C$603=Data!$A$23,ROW(Longboard!$B$2:$B$603)),ROW(188:188))-1,2)),"",INDEX(Longboard!$A$2:$C$603,SMALL(IF(Longboard!$C$2:$C$603=Data!$A$23,ROW(Longboard!$B$2:$B$603)),ROW(188:188))-1,2))</f>
        <v/>
      </c>
    </row>
    <row r="192" spans="1:2" ht="15.75" thickBot="1">
      <c r="A192" s="30" t="str">
        <f t="array" ref="A192">IF(ISERROR(INDEX(Longboard!$A$2:$C$603,SMALL(IF(Longboard!$C$2:$C$603=Data!$A$23,ROW(Longboard!$A$2:$A$603)),ROW(189:189))-1,1)),"",INDEX(Longboard!$A$2:$C$603,SMALL(IF(Longboard!$C$2:$C$603=Data!$A$23,ROW(Longboard!$A$2:$A$603)),ROW(189:189))-1,1))</f>
        <v/>
      </c>
      <c r="B192" s="30" t="str">
        <f t="array" ref="B192">IF(ISERROR(INDEX(Longboard!$A$2:$C$603,SMALL(IF(Longboard!$C$2:$C$603=Data!$A$23,ROW(Longboard!$B$2:$B$603)),ROW(189:189))-1,2)),"",INDEX(Longboard!$A$2:$C$603,SMALL(IF(Longboard!$C$2:$C$603=Data!$A$23,ROW(Longboard!$B$2:$B$603)),ROW(189:189))-1,2))</f>
        <v/>
      </c>
    </row>
    <row r="193" spans="1:2" ht="15.75" thickBot="1">
      <c r="A193" s="30" t="str">
        <f t="array" ref="A193">IF(ISERROR(INDEX(Longboard!$A$2:$C$603,SMALL(IF(Longboard!$C$2:$C$603=Data!$A$23,ROW(Longboard!$A$2:$A$603)),ROW(190:190))-1,1)),"",INDEX(Longboard!$A$2:$C$603,SMALL(IF(Longboard!$C$2:$C$603=Data!$A$23,ROW(Longboard!$A$2:$A$603)),ROW(190:190))-1,1))</f>
        <v/>
      </c>
      <c r="B193" s="30" t="str">
        <f t="array" ref="B193">IF(ISERROR(INDEX(Longboard!$A$2:$C$603,SMALL(IF(Longboard!$C$2:$C$603=Data!$A$23,ROW(Longboard!$B$2:$B$603)),ROW(190:190))-1,2)),"",INDEX(Longboard!$A$2:$C$603,SMALL(IF(Longboard!$C$2:$C$603=Data!$A$23,ROW(Longboard!$B$2:$B$603)),ROW(190:190))-1,2))</f>
        <v/>
      </c>
    </row>
    <row r="194" spans="1:2" ht="15.75" thickBot="1">
      <c r="A194" s="30" t="str">
        <f t="array" ref="A194">IF(ISERROR(INDEX(Longboard!$A$2:$C$603,SMALL(IF(Longboard!$C$2:$C$603=Data!$A$23,ROW(Longboard!$A$2:$A$603)),ROW(191:191))-1,1)),"",INDEX(Longboard!$A$2:$C$603,SMALL(IF(Longboard!$C$2:$C$603=Data!$A$23,ROW(Longboard!$A$2:$A$603)),ROW(191:191))-1,1))</f>
        <v/>
      </c>
      <c r="B194" s="30" t="str">
        <f t="array" ref="B194">IF(ISERROR(INDEX(Longboard!$A$2:$C$603,SMALL(IF(Longboard!$C$2:$C$603=Data!$A$23,ROW(Longboard!$B$2:$B$603)),ROW(191:191))-1,2)),"",INDEX(Longboard!$A$2:$C$603,SMALL(IF(Longboard!$C$2:$C$603=Data!$A$23,ROW(Longboard!$B$2:$B$603)),ROW(191:191))-1,2))</f>
        <v/>
      </c>
    </row>
    <row r="195" spans="1:2" ht="15.75" thickBot="1">
      <c r="A195" s="30" t="str">
        <f t="array" ref="A195">IF(ISERROR(INDEX(Longboard!$A$2:$C$603,SMALL(IF(Longboard!$C$2:$C$603=Data!$A$23,ROW(Longboard!$A$2:$A$603)),ROW(192:192))-1,1)),"",INDEX(Longboard!$A$2:$C$603,SMALL(IF(Longboard!$C$2:$C$603=Data!$A$23,ROW(Longboard!$A$2:$A$603)),ROW(192:192))-1,1))</f>
        <v/>
      </c>
      <c r="B195" s="30" t="str">
        <f t="array" ref="B195">IF(ISERROR(INDEX(Longboard!$A$2:$C$603,SMALL(IF(Longboard!$C$2:$C$603=Data!$A$23,ROW(Longboard!$B$2:$B$603)),ROW(192:192))-1,2)),"",INDEX(Longboard!$A$2:$C$603,SMALL(IF(Longboard!$C$2:$C$603=Data!$A$23,ROW(Longboard!$B$2:$B$603)),ROW(192:192))-1,2))</f>
        <v/>
      </c>
    </row>
    <row r="196" spans="1:2" ht="15.75" thickBot="1">
      <c r="A196" s="30" t="str">
        <f t="array" ref="A196">IF(ISERROR(INDEX(Longboard!$A$2:$C$603,SMALL(IF(Longboard!$C$2:$C$603=Data!$A$23,ROW(Longboard!$A$2:$A$603)),ROW(193:193))-1,1)),"",INDEX(Longboard!$A$2:$C$603,SMALL(IF(Longboard!$C$2:$C$603=Data!$A$23,ROW(Longboard!$A$2:$A$603)),ROW(193:193))-1,1))</f>
        <v/>
      </c>
      <c r="B196" s="30" t="str">
        <f t="array" ref="B196">IF(ISERROR(INDEX(Longboard!$A$2:$C$603,SMALL(IF(Longboard!$C$2:$C$603=Data!$A$23,ROW(Longboard!$B$2:$B$603)),ROW(193:193))-1,2)),"",INDEX(Longboard!$A$2:$C$603,SMALL(IF(Longboard!$C$2:$C$603=Data!$A$23,ROW(Longboard!$B$2:$B$603)),ROW(193:193))-1,2))</f>
        <v/>
      </c>
    </row>
    <row r="197" spans="1:2" ht="15.75" thickBot="1">
      <c r="A197" s="30" t="str">
        <f t="array" ref="A197">IF(ISERROR(INDEX(Longboard!$A$2:$C$603,SMALL(IF(Longboard!$C$2:$C$603=Data!$A$23,ROW(Longboard!$A$2:$A$603)),ROW(194:194))-1,1)),"",INDEX(Longboard!$A$2:$C$603,SMALL(IF(Longboard!$C$2:$C$603=Data!$A$23,ROW(Longboard!$A$2:$A$603)),ROW(194:194))-1,1))</f>
        <v/>
      </c>
      <c r="B197" s="30" t="str">
        <f t="array" ref="B197">IF(ISERROR(INDEX(Longboard!$A$2:$C$603,SMALL(IF(Longboard!$C$2:$C$603=Data!$A$23,ROW(Longboard!$B$2:$B$603)),ROW(194:194))-1,2)),"",INDEX(Longboard!$A$2:$C$603,SMALL(IF(Longboard!$C$2:$C$603=Data!$A$23,ROW(Longboard!$B$2:$B$603)),ROW(194:194))-1,2))</f>
        <v/>
      </c>
    </row>
    <row r="198" spans="1:2" ht="15.75" thickBot="1">
      <c r="A198" s="30" t="str">
        <f t="array" ref="A198">IF(ISERROR(INDEX(Longboard!$A$2:$C$603,SMALL(IF(Longboard!$C$2:$C$603=Data!$A$23,ROW(Longboard!$A$2:$A$603)),ROW(195:195))-1,1)),"",INDEX(Longboard!$A$2:$C$603,SMALL(IF(Longboard!$C$2:$C$603=Data!$A$23,ROW(Longboard!$A$2:$A$603)),ROW(195:195))-1,1))</f>
        <v/>
      </c>
      <c r="B198" s="30" t="str">
        <f t="array" ref="B198">IF(ISERROR(INDEX(Longboard!$A$2:$C$603,SMALL(IF(Longboard!$C$2:$C$603=Data!$A$23,ROW(Longboard!$B$2:$B$603)),ROW(195:195))-1,2)),"",INDEX(Longboard!$A$2:$C$603,SMALL(IF(Longboard!$C$2:$C$603=Data!$A$23,ROW(Longboard!$B$2:$B$603)),ROW(195:195))-1,2))</f>
        <v/>
      </c>
    </row>
    <row r="199" spans="1:2" ht="15.75" thickBot="1">
      <c r="A199" s="30" t="str">
        <f t="array" ref="A199">IF(ISERROR(INDEX(Longboard!$A$2:$C$603,SMALL(IF(Longboard!$C$2:$C$603=Data!$A$23,ROW(Longboard!$A$2:$A$603)),ROW(196:196))-1,1)),"",INDEX(Longboard!$A$2:$C$603,SMALL(IF(Longboard!$C$2:$C$603=Data!$A$23,ROW(Longboard!$A$2:$A$603)),ROW(196:196))-1,1))</f>
        <v/>
      </c>
      <c r="B199" s="30" t="str">
        <f t="array" ref="B199">IF(ISERROR(INDEX(Longboard!$A$2:$C$603,SMALL(IF(Longboard!$C$2:$C$603=Data!$A$23,ROW(Longboard!$B$2:$B$603)),ROW(196:196))-1,2)),"",INDEX(Longboard!$A$2:$C$603,SMALL(IF(Longboard!$C$2:$C$603=Data!$A$23,ROW(Longboard!$B$2:$B$603)),ROW(196:196))-1,2))</f>
        <v/>
      </c>
    </row>
    <row r="200" spans="1:2" ht="15.75" thickBot="1">
      <c r="A200" s="30" t="str">
        <f t="array" ref="A200">IF(ISERROR(INDEX(Longboard!$A$2:$C$603,SMALL(IF(Longboard!$C$2:$C$603=Data!$A$23,ROW(Longboard!$A$2:$A$603)),ROW(197:197))-1,1)),"",INDEX(Longboard!$A$2:$C$603,SMALL(IF(Longboard!$C$2:$C$603=Data!$A$23,ROW(Longboard!$A$2:$A$603)),ROW(197:197))-1,1))</f>
        <v/>
      </c>
      <c r="B200" s="30" t="str">
        <f t="array" ref="B200">IF(ISERROR(INDEX(Longboard!$A$2:$C$603,SMALL(IF(Longboard!$C$2:$C$603=Data!$A$23,ROW(Longboard!$B$2:$B$603)),ROW(197:197))-1,2)),"",INDEX(Longboard!$A$2:$C$603,SMALL(IF(Longboard!$C$2:$C$603=Data!$A$23,ROW(Longboard!$B$2:$B$603)),ROW(197:197))-1,2))</f>
        <v/>
      </c>
    </row>
    <row r="201" spans="1:2" ht="15.75" thickBot="1">
      <c r="A201" s="30" t="str">
        <f t="array" ref="A201">IF(ISERROR(INDEX(Longboard!$A$2:$C$603,SMALL(IF(Longboard!$C$2:$C$603=Data!$A$23,ROW(Longboard!$A$2:$A$603)),ROW(198:198))-1,1)),"",INDEX(Longboard!$A$2:$C$603,SMALL(IF(Longboard!$C$2:$C$603=Data!$A$23,ROW(Longboard!$A$2:$A$603)),ROW(198:198))-1,1))</f>
        <v/>
      </c>
      <c r="B201" s="30" t="str">
        <f t="array" ref="B201">IF(ISERROR(INDEX(Longboard!$A$2:$C$603,SMALL(IF(Longboard!$C$2:$C$603=Data!$A$23,ROW(Longboard!$B$2:$B$603)),ROW(198:198))-1,2)),"",INDEX(Longboard!$A$2:$C$603,SMALL(IF(Longboard!$C$2:$C$603=Data!$A$23,ROW(Longboard!$B$2:$B$603)),ROW(198:198))-1,2))</f>
        <v/>
      </c>
    </row>
    <row r="202" spans="1:2" ht="15.75" thickBot="1">
      <c r="A202" s="30" t="str">
        <f t="array" ref="A202">IF(ISERROR(INDEX(Longboard!$A$2:$C$603,SMALL(IF(Longboard!$C$2:$C$603=Data!$A$23,ROW(Longboard!$A$2:$A$603)),ROW(199:199))-1,1)),"",INDEX(Longboard!$A$2:$C$603,SMALL(IF(Longboard!$C$2:$C$603=Data!$A$23,ROW(Longboard!$A$2:$A$603)),ROW(199:199))-1,1))</f>
        <v/>
      </c>
      <c r="B202" s="30" t="str">
        <f t="array" ref="B202">IF(ISERROR(INDEX(Longboard!$A$2:$C$603,SMALL(IF(Longboard!$C$2:$C$603=Data!$A$23,ROW(Longboard!$B$2:$B$603)),ROW(199:199))-1,2)),"",INDEX(Longboard!$A$2:$C$603,SMALL(IF(Longboard!$C$2:$C$603=Data!$A$23,ROW(Longboard!$B$2:$B$603)),ROW(199:199))-1,2))</f>
        <v/>
      </c>
    </row>
    <row r="203" spans="1:2" ht="15.75" thickBot="1">
      <c r="A203" s="30" t="str">
        <f t="array" ref="A203">IF(ISERROR(INDEX(Longboard!$A$2:$C$603,SMALL(IF(Longboard!$C$2:$C$603=Data!$A$23,ROW(Longboard!$A$2:$A$603)),ROW(200:200))-1,1)),"",INDEX(Longboard!$A$2:$C$603,SMALL(IF(Longboard!$C$2:$C$603=Data!$A$23,ROW(Longboard!$A$2:$A$603)),ROW(200:200))-1,1))</f>
        <v/>
      </c>
      <c r="B203" s="30" t="str">
        <f t="array" ref="B203">IF(ISERROR(INDEX(Longboard!$A$2:$C$603,SMALL(IF(Longboard!$C$2:$C$603=Data!$A$23,ROW(Longboard!$B$2:$B$603)),ROW(200:200))-1,2)),"",INDEX(Longboard!$A$2:$C$603,SMALL(IF(Longboard!$C$2:$C$603=Data!$A$23,ROW(Longboard!$B$2:$B$603)),ROW(200:200))-1,2))</f>
        <v/>
      </c>
    </row>
    <row r="204" spans="1:2" ht="15.75" thickBot="1">
      <c r="A204" s="30" t="str">
        <f t="array" ref="A204">IF(ISERROR(INDEX(Longboard!$A$2:$C$603,SMALL(IF(Longboard!$C$2:$C$603=Data!$A$23,ROW(Longboard!$A$2:$A$603)),ROW(201:201))-1,1)),"",INDEX(Longboard!$A$2:$C$603,SMALL(IF(Longboard!$C$2:$C$603=Data!$A$23,ROW(Longboard!$A$2:$A$603)),ROW(201:201))-1,1))</f>
        <v/>
      </c>
      <c r="B204" s="30" t="str">
        <f t="array" ref="B204">IF(ISERROR(INDEX(Longboard!$A$2:$C$603,SMALL(IF(Longboard!$C$2:$C$603=Data!$A$23,ROW(Longboard!$B$2:$B$603)),ROW(201:201))-1,2)),"",INDEX(Longboard!$A$2:$C$603,SMALL(IF(Longboard!$C$2:$C$603=Data!$A$23,ROW(Longboard!$B$2:$B$603)),ROW(201:201))-1,2))</f>
        <v/>
      </c>
    </row>
    <row r="205" spans="1:2" ht="15.75" thickBot="1">
      <c r="A205" s="30" t="str">
        <f t="array" ref="A205">IF(ISERROR(INDEX(Longboard!$A$2:$C$603,SMALL(IF(Longboard!$C$2:$C$603=Data!$A$23,ROW(Longboard!$A$2:$A$603)),ROW(202:202))-1,1)),"",INDEX(Longboard!$A$2:$C$603,SMALL(IF(Longboard!$C$2:$C$603=Data!$A$23,ROW(Longboard!$A$2:$A$603)),ROW(202:202))-1,1))</f>
        <v/>
      </c>
      <c r="B205" s="30" t="str">
        <f t="array" ref="B205">IF(ISERROR(INDEX(Longboard!$A$2:$C$603,SMALL(IF(Longboard!$C$2:$C$603=Data!$A$23,ROW(Longboard!$B$2:$B$603)),ROW(202:202))-1,2)),"",INDEX(Longboard!$A$2:$C$603,SMALL(IF(Longboard!$C$2:$C$603=Data!$A$23,ROW(Longboard!$B$2:$B$603)),ROW(202:202))-1,2))</f>
        <v/>
      </c>
    </row>
    <row r="206" spans="1:2" ht="15.75" thickBot="1">
      <c r="A206" s="30" t="str">
        <f t="array" ref="A206">IF(ISERROR(INDEX(Longboard!$A$2:$C$603,SMALL(IF(Longboard!$C$2:$C$603=Data!$A$23,ROW(Longboard!$A$2:$A$603)),ROW(203:203))-1,1)),"",INDEX(Longboard!$A$2:$C$603,SMALL(IF(Longboard!$C$2:$C$603=Data!$A$23,ROW(Longboard!$A$2:$A$603)),ROW(203:203))-1,1))</f>
        <v/>
      </c>
      <c r="B206" s="30" t="str">
        <f t="array" ref="B206">IF(ISERROR(INDEX(Longboard!$A$2:$C$603,SMALL(IF(Longboard!$C$2:$C$603=Data!$A$23,ROW(Longboard!$B$2:$B$603)),ROW(203:203))-1,2)),"",INDEX(Longboard!$A$2:$C$603,SMALL(IF(Longboard!$C$2:$C$603=Data!$A$23,ROW(Longboard!$B$2:$B$603)),ROW(203:203))-1,2))</f>
        <v/>
      </c>
    </row>
    <row r="207" spans="1:2" ht="15.75" thickBot="1">
      <c r="A207" s="30" t="str">
        <f t="array" ref="A207">IF(ISERROR(INDEX(Longboard!$A$2:$C$603,SMALL(IF(Longboard!$C$2:$C$603=Data!$A$23,ROW(Longboard!$A$2:$A$603)),ROW(204:204))-1,1)),"",INDEX(Longboard!$A$2:$C$603,SMALL(IF(Longboard!$C$2:$C$603=Data!$A$23,ROW(Longboard!$A$2:$A$603)),ROW(204:204))-1,1))</f>
        <v/>
      </c>
      <c r="B207" s="30" t="str">
        <f t="array" ref="B207">IF(ISERROR(INDEX(Longboard!$A$2:$C$603,SMALL(IF(Longboard!$C$2:$C$603=Data!$A$23,ROW(Longboard!$B$2:$B$603)),ROW(204:204))-1,2)),"",INDEX(Longboard!$A$2:$C$603,SMALL(IF(Longboard!$C$2:$C$603=Data!$A$23,ROW(Longboard!$B$2:$B$603)),ROW(204:204))-1,2))</f>
        <v/>
      </c>
    </row>
    <row r="208" spans="1:2" ht="15.75" thickBot="1">
      <c r="A208" s="30" t="str">
        <f t="array" ref="A208">IF(ISERROR(INDEX(Longboard!$A$2:$C$603,SMALL(IF(Longboard!$C$2:$C$603=Data!$A$23,ROW(Longboard!$A$2:$A$603)),ROW(205:205))-1,1)),"",INDEX(Longboard!$A$2:$C$603,SMALL(IF(Longboard!$C$2:$C$603=Data!$A$23,ROW(Longboard!$A$2:$A$603)),ROW(205:205))-1,1))</f>
        <v/>
      </c>
      <c r="B208" s="30" t="str">
        <f t="array" ref="B208">IF(ISERROR(INDEX(Longboard!$A$2:$C$603,SMALL(IF(Longboard!$C$2:$C$603=Data!$A$23,ROW(Longboard!$B$2:$B$603)),ROW(205:205))-1,2)),"",INDEX(Longboard!$A$2:$C$603,SMALL(IF(Longboard!$C$2:$C$603=Data!$A$23,ROW(Longboard!$B$2:$B$603)),ROW(205:205))-1,2))</f>
        <v/>
      </c>
    </row>
    <row r="209" spans="1:2" ht="15.75" thickBot="1">
      <c r="A209" s="30" t="str">
        <f t="array" ref="A209">IF(ISERROR(INDEX(Longboard!$A$2:$C$603,SMALL(IF(Longboard!$C$2:$C$603=Data!$A$23,ROW(Longboard!$A$2:$A$603)),ROW(206:206))-1,1)),"",INDEX(Longboard!$A$2:$C$603,SMALL(IF(Longboard!$C$2:$C$603=Data!$A$23,ROW(Longboard!$A$2:$A$603)),ROW(206:206))-1,1))</f>
        <v/>
      </c>
      <c r="B209" s="30" t="str">
        <f t="array" ref="B209">IF(ISERROR(INDEX(Longboard!$A$2:$C$603,SMALL(IF(Longboard!$C$2:$C$603=Data!$A$23,ROW(Longboard!$B$2:$B$603)),ROW(206:206))-1,2)),"",INDEX(Longboard!$A$2:$C$603,SMALL(IF(Longboard!$C$2:$C$603=Data!$A$23,ROW(Longboard!$B$2:$B$603)),ROW(206:206))-1,2))</f>
        <v/>
      </c>
    </row>
    <row r="210" spans="1:2" ht="15.75" thickBot="1">
      <c r="A210" s="30" t="str">
        <f t="array" ref="A210">IF(ISERROR(INDEX(Longboard!$A$2:$C$603,SMALL(IF(Longboard!$C$2:$C$603=Data!$A$23,ROW(Longboard!$A$2:$A$603)),ROW(207:207))-1,1)),"",INDEX(Longboard!$A$2:$C$603,SMALL(IF(Longboard!$C$2:$C$603=Data!$A$23,ROW(Longboard!$A$2:$A$603)),ROW(207:207))-1,1))</f>
        <v/>
      </c>
      <c r="B210" s="30" t="str">
        <f t="array" ref="B210">IF(ISERROR(INDEX(Longboard!$A$2:$C$603,SMALL(IF(Longboard!$C$2:$C$603=Data!$A$23,ROW(Longboard!$B$2:$B$603)),ROW(207:207))-1,2)),"",INDEX(Longboard!$A$2:$C$603,SMALL(IF(Longboard!$C$2:$C$603=Data!$A$23,ROW(Longboard!$B$2:$B$603)),ROW(207:207))-1,2))</f>
        <v/>
      </c>
    </row>
    <row r="211" spans="1:2" ht="15.75" thickBot="1">
      <c r="A211" s="30" t="str">
        <f t="array" ref="A211">IF(ISERROR(INDEX(Longboard!$A$2:$C$603,SMALL(IF(Longboard!$C$2:$C$603=Data!$A$23,ROW(Longboard!$A$2:$A$603)),ROW(208:208))-1,1)),"",INDEX(Longboard!$A$2:$C$603,SMALL(IF(Longboard!$C$2:$C$603=Data!$A$23,ROW(Longboard!$A$2:$A$603)),ROW(208:208))-1,1))</f>
        <v/>
      </c>
      <c r="B211" s="30" t="str">
        <f t="array" ref="B211">IF(ISERROR(INDEX(Longboard!$A$2:$C$603,SMALL(IF(Longboard!$C$2:$C$603=Data!$A$23,ROW(Longboard!$B$2:$B$603)),ROW(208:208))-1,2)),"",INDEX(Longboard!$A$2:$C$603,SMALL(IF(Longboard!$C$2:$C$603=Data!$A$23,ROW(Longboard!$B$2:$B$603)),ROW(208:208))-1,2))</f>
        <v/>
      </c>
    </row>
    <row r="212" spans="1:2" ht="15.75" thickBot="1">
      <c r="A212" s="30" t="str">
        <f t="array" ref="A212">IF(ISERROR(INDEX(Longboard!$A$2:$C$603,SMALL(IF(Longboard!$C$2:$C$603=Data!$A$23,ROW(Longboard!$A$2:$A$603)),ROW(209:209))-1,1)),"",INDEX(Longboard!$A$2:$C$603,SMALL(IF(Longboard!$C$2:$C$603=Data!$A$23,ROW(Longboard!$A$2:$A$603)),ROW(209:209))-1,1))</f>
        <v/>
      </c>
      <c r="B212" s="30" t="str">
        <f t="array" ref="B212">IF(ISERROR(INDEX(Longboard!$A$2:$C$603,SMALL(IF(Longboard!$C$2:$C$603=Data!$A$23,ROW(Longboard!$B$2:$B$603)),ROW(209:209))-1,2)),"",INDEX(Longboard!$A$2:$C$603,SMALL(IF(Longboard!$C$2:$C$603=Data!$A$23,ROW(Longboard!$B$2:$B$603)),ROW(209:209))-1,2))</f>
        <v/>
      </c>
    </row>
    <row r="213" spans="1:2" ht="15.75" thickBot="1">
      <c r="A213" s="30" t="str">
        <f t="array" ref="A213">IF(ISERROR(INDEX(Longboard!$A$2:$C$603,SMALL(IF(Longboard!$C$2:$C$603=Data!$A$23,ROW(Longboard!$A$2:$A$603)),ROW(210:210))-1,1)),"",INDEX(Longboard!$A$2:$C$603,SMALL(IF(Longboard!$C$2:$C$603=Data!$A$23,ROW(Longboard!$A$2:$A$603)),ROW(210:210))-1,1))</f>
        <v/>
      </c>
      <c r="B213" s="30" t="str">
        <f t="array" ref="B213">IF(ISERROR(INDEX(Longboard!$A$2:$C$603,SMALL(IF(Longboard!$C$2:$C$603=Data!$A$23,ROW(Longboard!$B$2:$B$603)),ROW(210:210))-1,2)),"",INDEX(Longboard!$A$2:$C$603,SMALL(IF(Longboard!$C$2:$C$603=Data!$A$23,ROW(Longboard!$B$2:$B$603)),ROW(210:210))-1,2))</f>
        <v/>
      </c>
    </row>
    <row r="214" spans="1:2" ht="15.75" thickBot="1">
      <c r="A214" s="30" t="str">
        <f t="array" ref="A214">IF(ISERROR(INDEX(Longboard!$A$2:$C$603,SMALL(IF(Longboard!$C$2:$C$603=Data!$A$23,ROW(Longboard!$A$2:$A$603)),ROW(211:211))-1,1)),"",INDEX(Longboard!$A$2:$C$603,SMALL(IF(Longboard!$C$2:$C$603=Data!$A$23,ROW(Longboard!$A$2:$A$603)),ROW(211:211))-1,1))</f>
        <v/>
      </c>
      <c r="B214" s="30" t="str">
        <f t="array" ref="B214">IF(ISERROR(INDEX(Longboard!$A$2:$C$603,SMALL(IF(Longboard!$C$2:$C$603=Data!$A$23,ROW(Longboard!$B$2:$B$603)),ROW(211:211))-1,2)),"",INDEX(Longboard!$A$2:$C$603,SMALL(IF(Longboard!$C$2:$C$603=Data!$A$23,ROW(Longboard!$B$2:$B$603)),ROW(211:211))-1,2))</f>
        <v/>
      </c>
    </row>
    <row r="215" spans="1:2" ht="15.75" thickBot="1">
      <c r="A215" s="30" t="str">
        <f t="array" ref="A215">IF(ISERROR(INDEX(Longboard!$A$2:$C$603,SMALL(IF(Longboard!$C$2:$C$603=Data!$A$23,ROW(Longboard!$A$2:$A$603)),ROW(212:212))-1,1)),"",INDEX(Longboard!$A$2:$C$603,SMALL(IF(Longboard!$C$2:$C$603=Data!$A$23,ROW(Longboard!$A$2:$A$603)),ROW(212:212))-1,1))</f>
        <v/>
      </c>
      <c r="B215" s="30" t="str">
        <f t="array" ref="B215">IF(ISERROR(INDEX(Longboard!$A$2:$C$603,SMALL(IF(Longboard!$C$2:$C$603=Data!$A$23,ROW(Longboard!$B$2:$B$603)),ROW(212:212))-1,2)),"",INDEX(Longboard!$A$2:$C$603,SMALL(IF(Longboard!$C$2:$C$603=Data!$A$23,ROW(Longboard!$B$2:$B$603)),ROW(212:212))-1,2))</f>
        <v/>
      </c>
    </row>
    <row r="216" spans="1:2" ht="15.75" thickBot="1">
      <c r="A216" s="30" t="str">
        <f t="array" ref="A216">IF(ISERROR(INDEX(Longboard!$A$2:$C$603,SMALL(IF(Longboard!$C$2:$C$603=Data!$A$23,ROW(Longboard!$A$2:$A$603)),ROW(213:213))-1,1)),"",INDEX(Longboard!$A$2:$C$603,SMALL(IF(Longboard!$C$2:$C$603=Data!$A$23,ROW(Longboard!$A$2:$A$603)),ROW(213:213))-1,1))</f>
        <v/>
      </c>
      <c r="B216" s="30" t="str">
        <f t="array" ref="B216">IF(ISERROR(INDEX(Longboard!$A$2:$C$603,SMALL(IF(Longboard!$C$2:$C$603=Data!$A$23,ROW(Longboard!$B$2:$B$603)),ROW(213:213))-1,2)),"",INDEX(Longboard!$A$2:$C$603,SMALL(IF(Longboard!$C$2:$C$603=Data!$A$23,ROW(Longboard!$B$2:$B$603)),ROW(213:213))-1,2))</f>
        <v/>
      </c>
    </row>
    <row r="217" spans="1:2" ht="15.75" thickBot="1">
      <c r="A217" s="30" t="str">
        <f t="array" ref="A217">IF(ISERROR(INDEX(Longboard!$A$2:$C$603,SMALL(IF(Longboard!$C$2:$C$603=Data!$A$23,ROW(Longboard!$A$2:$A$603)),ROW(214:214))-1,1)),"",INDEX(Longboard!$A$2:$C$603,SMALL(IF(Longboard!$C$2:$C$603=Data!$A$23,ROW(Longboard!$A$2:$A$603)),ROW(214:214))-1,1))</f>
        <v/>
      </c>
      <c r="B217" s="30" t="str">
        <f t="array" ref="B217">IF(ISERROR(INDEX(Longboard!$A$2:$C$603,SMALL(IF(Longboard!$C$2:$C$603=Data!$A$23,ROW(Longboard!$B$2:$B$603)),ROW(214:214))-1,2)),"",INDEX(Longboard!$A$2:$C$603,SMALL(IF(Longboard!$C$2:$C$603=Data!$A$23,ROW(Longboard!$B$2:$B$603)),ROW(214:214))-1,2))</f>
        <v/>
      </c>
    </row>
    <row r="218" spans="1:2" ht="15.75" thickBot="1">
      <c r="A218" s="30" t="str">
        <f t="array" ref="A218">IF(ISERROR(INDEX(Longboard!$A$2:$C$603,SMALL(IF(Longboard!$C$2:$C$603=Data!$A$23,ROW(Longboard!$A$2:$A$603)),ROW(215:215))-1,1)),"",INDEX(Longboard!$A$2:$C$603,SMALL(IF(Longboard!$C$2:$C$603=Data!$A$23,ROW(Longboard!$A$2:$A$603)),ROW(215:215))-1,1))</f>
        <v/>
      </c>
      <c r="B218" s="30" t="str">
        <f t="array" ref="B218">IF(ISERROR(INDEX(Longboard!$A$2:$C$603,SMALL(IF(Longboard!$C$2:$C$603=Data!$A$23,ROW(Longboard!$B$2:$B$603)),ROW(215:215))-1,2)),"",INDEX(Longboard!$A$2:$C$603,SMALL(IF(Longboard!$C$2:$C$603=Data!$A$23,ROW(Longboard!$B$2:$B$603)),ROW(215:215))-1,2))</f>
        <v/>
      </c>
    </row>
    <row r="219" spans="1:2" ht="15.75" thickBot="1">
      <c r="A219" s="30" t="str">
        <f t="array" ref="A219">IF(ISERROR(INDEX(Longboard!$A$2:$C$603,SMALL(IF(Longboard!$C$2:$C$603=Data!$A$23,ROW(Longboard!$A$2:$A$603)),ROW(216:216))-1,1)),"",INDEX(Longboard!$A$2:$C$603,SMALL(IF(Longboard!$C$2:$C$603=Data!$A$23,ROW(Longboard!$A$2:$A$603)),ROW(216:216))-1,1))</f>
        <v/>
      </c>
      <c r="B219" s="30" t="str">
        <f t="array" ref="B219">IF(ISERROR(INDEX(Longboard!$A$2:$C$603,SMALL(IF(Longboard!$C$2:$C$603=Data!$A$23,ROW(Longboard!$B$2:$B$603)),ROW(216:216))-1,2)),"",INDEX(Longboard!$A$2:$C$603,SMALL(IF(Longboard!$C$2:$C$603=Data!$A$23,ROW(Longboard!$B$2:$B$603)),ROW(216:216))-1,2))</f>
        <v/>
      </c>
    </row>
    <row r="220" spans="1:2" ht="15.75" thickBot="1">
      <c r="A220" s="30" t="str">
        <f t="array" ref="A220">IF(ISERROR(INDEX(Longboard!$A$2:$C$603,SMALL(IF(Longboard!$C$2:$C$603=Data!$A$23,ROW(Longboard!$A$2:$A$603)),ROW(217:217))-1,1)),"",INDEX(Longboard!$A$2:$C$603,SMALL(IF(Longboard!$C$2:$C$603=Data!$A$23,ROW(Longboard!$A$2:$A$603)),ROW(217:217))-1,1))</f>
        <v/>
      </c>
      <c r="B220" s="30" t="str">
        <f t="array" ref="B220">IF(ISERROR(INDEX(Longboard!$A$2:$C$603,SMALL(IF(Longboard!$C$2:$C$603=Data!$A$23,ROW(Longboard!$B$2:$B$603)),ROW(217:217))-1,2)),"",INDEX(Longboard!$A$2:$C$603,SMALL(IF(Longboard!$C$2:$C$603=Data!$A$23,ROW(Longboard!$B$2:$B$603)),ROW(217:217))-1,2))</f>
        <v/>
      </c>
    </row>
    <row r="221" spans="1:2" ht="15.75" thickBot="1">
      <c r="A221" s="30" t="str">
        <f t="array" ref="A221">IF(ISERROR(INDEX(Longboard!$A$2:$C$603,SMALL(IF(Longboard!$C$2:$C$603=Data!$A$23,ROW(Longboard!$A$2:$A$603)),ROW(218:218))-1,1)),"",INDEX(Longboard!$A$2:$C$603,SMALL(IF(Longboard!$C$2:$C$603=Data!$A$23,ROW(Longboard!$A$2:$A$603)),ROW(218:218))-1,1))</f>
        <v/>
      </c>
      <c r="B221" s="30" t="str">
        <f t="array" ref="B221">IF(ISERROR(INDEX(Longboard!$A$2:$C$603,SMALL(IF(Longboard!$C$2:$C$603=Data!$A$23,ROW(Longboard!$B$2:$B$603)),ROW(218:218))-1,2)),"",INDEX(Longboard!$A$2:$C$603,SMALL(IF(Longboard!$C$2:$C$603=Data!$A$23,ROW(Longboard!$B$2:$B$603)),ROW(218:218))-1,2))</f>
        <v/>
      </c>
    </row>
    <row r="222" spans="1:2" ht="15.75" thickBot="1">
      <c r="A222" s="30" t="str">
        <f t="array" ref="A222">IF(ISERROR(INDEX(Longboard!$A$2:$C$603,SMALL(IF(Longboard!$C$2:$C$603=Data!$A$23,ROW(Longboard!$A$2:$A$603)),ROW(219:219))-1,1)),"",INDEX(Longboard!$A$2:$C$603,SMALL(IF(Longboard!$C$2:$C$603=Data!$A$23,ROW(Longboard!$A$2:$A$603)),ROW(219:219))-1,1))</f>
        <v/>
      </c>
      <c r="B222" s="30" t="str">
        <f t="array" ref="B222">IF(ISERROR(INDEX(Longboard!$A$2:$C$603,SMALL(IF(Longboard!$C$2:$C$603=Data!$A$23,ROW(Longboard!$B$2:$B$603)),ROW(219:219))-1,2)),"",INDEX(Longboard!$A$2:$C$603,SMALL(IF(Longboard!$C$2:$C$603=Data!$A$23,ROW(Longboard!$B$2:$B$603)),ROW(219:219))-1,2))</f>
        <v/>
      </c>
    </row>
    <row r="223" spans="1:2" ht="15.75" thickBot="1">
      <c r="A223" s="30" t="str">
        <f t="array" ref="A223">IF(ISERROR(INDEX(Longboard!$A$2:$C$603,SMALL(IF(Longboard!$C$2:$C$603=Data!$A$23,ROW(Longboard!$A$2:$A$603)),ROW(220:220))-1,1)),"",INDEX(Longboard!$A$2:$C$603,SMALL(IF(Longboard!$C$2:$C$603=Data!$A$23,ROW(Longboard!$A$2:$A$603)),ROW(220:220))-1,1))</f>
        <v/>
      </c>
      <c r="B223" s="30" t="str">
        <f t="array" ref="B223">IF(ISERROR(INDEX(Longboard!$A$2:$C$603,SMALL(IF(Longboard!$C$2:$C$603=Data!$A$23,ROW(Longboard!$B$2:$B$603)),ROW(220:220))-1,2)),"",INDEX(Longboard!$A$2:$C$603,SMALL(IF(Longboard!$C$2:$C$603=Data!$A$23,ROW(Longboard!$B$2:$B$603)),ROW(220:220))-1,2))</f>
        <v/>
      </c>
    </row>
    <row r="224" spans="1:2" ht="15.75" thickBot="1">
      <c r="A224" s="30" t="str">
        <f t="array" ref="A224">IF(ISERROR(INDEX(Longboard!$A$2:$C$603,SMALL(IF(Longboard!$C$2:$C$603=Data!$A$23,ROW(Longboard!$A$2:$A$603)),ROW(221:221))-1,1)),"",INDEX(Longboard!$A$2:$C$603,SMALL(IF(Longboard!$C$2:$C$603=Data!$A$23,ROW(Longboard!$A$2:$A$603)),ROW(221:221))-1,1))</f>
        <v/>
      </c>
      <c r="B224" s="30" t="str">
        <f t="array" ref="B224">IF(ISERROR(INDEX(Longboard!$A$2:$C$603,SMALL(IF(Longboard!$C$2:$C$603=Data!$A$23,ROW(Longboard!$B$2:$B$603)),ROW(221:221))-1,2)),"",INDEX(Longboard!$A$2:$C$603,SMALL(IF(Longboard!$C$2:$C$603=Data!$A$23,ROW(Longboard!$B$2:$B$603)),ROW(221:221))-1,2))</f>
        <v/>
      </c>
    </row>
    <row r="225" spans="1:2" ht="15.75" thickBot="1">
      <c r="A225" s="30" t="str">
        <f t="array" ref="A225">IF(ISERROR(INDEX(Longboard!$A$2:$C$603,SMALL(IF(Longboard!$C$2:$C$603=Data!$A$23,ROW(Longboard!$A$2:$A$603)),ROW(222:222))-1,1)),"",INDEX(Longboard!$A$2:$C$603,SMALL(IF(Longboard!$C$2:$C$603=Data!$A$23,ROW(Longboard!$A$2:$A$603)),ROW(222:222))-1,1))</f>
        <v/>
      </c>
      <c r="B225" s="30" t="str">
        <f t="array" ref="B225">IF(ISERROR(INDEX(Longboard!$A$2:$C$603,SMALL(IF(Longboard!$C$2:$C$603=Data!$A$23,ROW(Longboard!$B$2:$B$603)),ROW(222:222))-1,2)),"",INDEX(Longboard!$A$2:$C$603,SMALL(IF(Longboard!$C$2:$C$603=Data!$A$23,ROW(Longboard!$B$2:$B$603)),ROW(222:222))-1,2))</f>
        <v/>
      </c>
    </row>
    <row r="226" spans="1:2" ht="15.75" thickBot="1">
      <c r="A226" s="30" t="str">
        <f t="array" ref="A226">IF(ISERROR(INDEX(Longboard!$A$2:$C$603,SMALL(IF(Longboard!$C$2:$C$603=Data!$A$23,ROW(Longboard!$A$2:$A$603)),ROW(223:223))-1,1)),"",INDEX(Longboard!$A$2:$C$603,SMALL(IF(Longboard!$C$2:$C$603=Data!$A$23,ROW(Longboard!$A$2:$A$603)),ROW(223:223))-1,1))</f>
        <v/>
      </c>
      <c r="B226" s="30" t="str">
        <f t="array" ref="B226">IF(ISERROR(INDEX(Longboard!$A$2:$C$603,SMALL(IF(Longboard!$C$2:$C$603=Data!$A$23,ROW(Longboard!$B$2:$B$603)),ROW(223:223))-1,2)),"",INDEX(Longboard!$A$2:$C$603,SMALL(IF(Longboard!$C$2:$C$603=Data!$A$23,ROW(Longboard!$B$2:$B$603)),ROW(223:223))-1,2))</f>
        <v/>
      </c>
    </row>
    <row r="227" spans="1:2" ht="15.75" thickBot="1">
      <c r="A227" s="30" t="str">
        <f t="array" ref="A227">IF(ISERROR(INDEX(Longboard!$A$2:$C$603,SMALL(IF(Longboard!$C$2:$C$603=Data!$A$23,ROW(Longboard!$A$2:$A$603)),ROW(224:224))-1,1)),"",INDEX(Longboard!$A$2:$C$603,SMALL(IF(Longboard!$C$2:$C$603=Data!$A$23,ROW(Longboard!$A$2:$A$603)),ROW(224:224))-1,1))</f>
        <v/>
      </c>
      <c r="B227" s="30" t="str">
        <f t="array" ref="B227">IF(ISERROR(INDEX(Longboard!$A$2:$C$603,SMALL(IF(Longboard!$C$2:$C$603=Data!$A$23,ROW(Longboard!$B$2:$B$603)),ROW(224:224))-1,2)),"",INDEX(Longboard!$A$2:$C$603,SMALL(IF(Longboard!$C$2:$C$603=Data!$A$23,ROW(Longboard!$B$2:$B$603)),ROW(224:224))-1,2))</f>
        <v/>
      </c>
    </row>
    <row r="228" spans="1:2" ht="15.75" thickBot="1">
      <c r="A228" s="30" t="str">
        <f t="array" ref="A228">IF(ISERROR(INDEX(Longboard!$A$2:$C$603,SMALL(IF(Longboard!$C$2:$C$603=Data!$A$23,ROW(Longboard!$A$2:$A$603)),ROW(225:225))-1,1)),"",INDEX(Longboard!$A$2:$C$603,SMALL(IF(Longboard!$C$2:$C$603=Data!$A$23,ROW(Longboard!$A$2:$A$603)),ROW(225:225))-1,1))</f>
        <v/>
      </c>
      <c r="B228" s="30" t="str">
        <f t="array" ref="B228">IF(ISERROR(INDEX(Longboard!$A$2:$C$603,SMALL(IF(Longboard!$C$2:$C$603=Data!$A$23,ROW(Longboard!$B$2:$B$603)),ROW(225:225))-1,2)),"",INDEX(Longboard!$A$2:$C$603,SMALL(IF(Longboard!$C$2:$C$603=Data!$A$23,ROW(Longboard!$B$2:$B$603)),ROW(225:225))-1,2))</f>
        <v/>
      </c>
    </row>
    <row r="229" spans="1:2" ht="15.75" thickBot="1">
      <c r="A229" s="30" t="str">
        <f t="array" ref="A229">IF(ISERROR(INDEX(Longboard!$A$2:$C$603,SMALL(IF(Longboard!$C$2:$C$603=Data!$A$23,ROW(Longboard!$A$2:$A$603)),ROW(226:226))-1,1)),"",INDEX(Longboard!$A$2:$C$603,SMALL(IF(Longboard!$C$2:$C$603=Data!$A$23,ROW(Longboard!$A$2:$A$603)),ROW(226:226))-1,1))</f>
        <v/>
      </c>
      <c r="B229" s="30" t="str">
        <f t="array" ref="B229">IF(ISERROR(INDEX(Longboard!$A$2:$C$603,SMALL(IF(Longboard!$C$2:$C$603=Data!$A$23,ROW(Longboard!$B$2:$B$603)),ROW(226:226))-1,2)),"",INDEX(Longboard!$A$2:$C$603,SMALL(IF(Longboard!$C$2:$C$603=Data!$A$23,ROW(Longboard!$B$2:$B$603)),ROW(226:226))-1,2))</f>
        <v/>
      </c>
    </row>
    <row r="230" spans="1:2" ht="15.75" thickBot="1">
      <c r="A230" s="30" t="str">
        <f t="array" ref="A230">IF(ISERROR(INDEX(Longboard!$A$2:$C$603,SMALL(IF(Longboard!$C$2:$C$603=Data!$A$23,ROW(Longboard!$A$2:$A$603)),ROW(227:227))-1,1)),"",INDEX(Longboard!$A$2:$C$603,SMALL(IF(Longboard!$C$2:$C$603=Data!$A$23,ROW(Longboard!$A$2:$A$603)),ROW(227:227))-1,1))</f>
        <v/>
      </c>
      <c r="B230" s="30" t="str">
        <f t="array" ref="B230">IF(ISERROR(INDEX(Longboard!$A$2:$C$603,SMALL(IF(Longboard!$C$2:$C$603=Data!$A$23,ROW(Longboard!$B$2:$B$603)),ROW(227:227))-1,2)),"",INDEX(Longboard!$A$2:$C$603,SMALL(IF(Longboard!$C$2:$C$603=Data!$A$23,ROW(Longboard!$B$2:$B$603)),ROW(227:227))-1,2))</f>
        <v/>
      </c>
    </row>
    <row r="231" spans="1:2" ht="15.75" thickBot="1">
      <c r="A231" s="30" t="str">
        <f t="array" ref="A231">IF(ISERROR(INDEX(Longboard!$A$2:$C$603,SMALL(IF(Longboard!$C$2:$C$603=Data!$A$23,ROW(Longboard!$A$2:$A$603)),ROW(228:228))-1,1)),"",INDEX(Longboard!$A$2:$C$603,SMALL(IF(Longboard!$C$2:$C$603=Data!$A$23,ROW(Longboard!$A$2:$A$603)),ROW(228:228))-1,1))</f>
        <v/>
      </c>
      <c r="B231" s="30" t="str">
        <f t="array" ref="B231">IF(ISERROR(INDEX(Longboard!$A$2:$C$603,SMALL(IF(Longboard!$C$2:$C$603=Data!$A$23,ROW(Longboard!$B$2:$B$603)),ROW(228:228))-1,2)),"",INDEX(Longboard!$A$2:$C$603,SMALL(IF(Longboard!$C$2:$C$603=Data!$A$23,ROW(Longboard!$B$2:$B$603)),ROW(228:228))-1,2))</f>
        <v/>
      </c>
    </row>
    <row r="232" spans="1:2" ht="15.75" thickBot="1">
      <c r="A232" s="30" t="str">
        <f t="array" ref="A232">IF(ISERROR(INDEX(Longboard!$A$2:$C$603,SMALL(IF(Longboard!$C$2:$C$603=Data!$A$23,ROW(Longboard!$A$2:$A$603)),ROW(229:229))-1,1)),"",INDEX(Longboard!$A$2:$C$603,SMALL(IF(Longboard!$C$2:$C$603=Data!$A$23,ROW(Longboard!$A$2:$A$603)),ROW(229:229))-1,1))</f>
        <v/>
      </c>
      <c r="B232" s="30" t="str">
        <f t="array" ref="B232">IF(ISERROR(INDEX(Longboard!$A$2:$C$603,SMALL(IF(Longboard!$C$2:$C$603=Data!$A$23,ROW(Longboard!$B$2:$B$603)),ROW(229:229))-1,2)),"",INDEX(Longboard!$A$2:$C$603,SMALL(IF(Longboard!$C$2:$C$603=Data!$A$23,ROW(Longboard!$B$2:$B$603)),ROW(229:229))-1,2))</f>
        <v/>
      </c>
    </row>
    <row r="233" spans="1:2" ht="15.75" thickBot="1">
      <c r="A233" s="30" t="str">
        <f t="array" ref="A233">IF(ISERROR(INDEX(Longboard!$A$2:$C$603,SMALL(IF(Longboard!$C$2:$C$603=Data!$A$23,ROW(Longboard!$A$2:$A$603)),ROW(230:230))-1,1)),"",INDEX(Longboard!$A$2:$C$603,SMALL(IF(Longboard!$C$2:$C$603=Data!$A$23,ROW(Longboard!$A$2:$A$603)),ROW(230:230))-1,1))</f>
        <v/>
      </c>
      <c r="B233" s="30" t="str">
        <f t="array" ref="B233">IF(ISERROR(INDEX(Longboard!$A$2:$C$603,SMALL(IF(Longboard!$C$2:$C$603=Data!$A$23,ROW(Longboard!$B$2:$B$603)),ROW(230:230))-1,2)),"",INDEX(Longboard!$A$2:$C$603,SMALL(IF(Longboard!$C$2:$C$603=Data!$A$23,ROW(Longboard!$B$2:$B$603)),ROW(230:230))-1,2))</f>
        <v/>
      </c>
    </row>
    <row r="234" spans="1:2" ht="15.75" thickBot="1">
      <c r="A234" s="30" t="str">
        <f t="array" ref="A234">IF(ISERROR(INDEX(Longboard!$A$2:$C$603,SMALL(IF(Longboard!$C$2:$C$603=Data!$A$23,ROW(Longboard!$A$2:$A$603)),ROW(231:231))-1,1)),"",INDEX(Longboard!$A$2:$C$603,SMALL(IF(Longboard!$C$2:$C$603=Data!$A$23,ROW(Longboard!$A$2:$A$603)),ROW(231:231))-1,1))</f>
        <v/>
      </c>
      <c r="B234" s="30" t="str">
        <f t="array" ref="B234">IF(ISERROR(INDEX(Longboard!$A$2:$C$603,SMALL(IF(Longboard!$C$2:$C$603=Data!$A$23,ROW(Longboard!$B$2:$B$603)),ROW(231:231))-1,2)),"",INDEX(Longboard!$A$2:$C$603,SMALL(IF(Longboard!$C$2:$C$603=Data!$A$23,ROW(Longboard!$B$2:$B$603)),ROW(231:231))-1,2))</f>
        <v/>
      </c>
    </row>
    <row r="235" spans="1:2" ht="15.75" thickBot="1">
      <c r="A235" s="30" t="str">
        <f t="array" ref="A235">IF(ISERROR(INDEX(Longboard!$A$2:$C$603,SMALL(IF(Longboard!$C$2:$C$603=Data!$A$23,ROW(Longboard!$A$2:$A$603)),ROW(232:232))-1,1)),"",INDEX(Longboard!$A$2:$C$603,SMALL(IF(Longboard!$C$2:$C$603=Data!$A$23,ROW(Longboard!$A$2:$A$603)),ROW(232:232))-1,1))</f>
        <v/>
      </c>
      <c r="B235" s="30" t="str">
        <f t="array" ref="B235">IF(ISERROR(INDEX(Longboard!$A$2:$C$603,SMALL(IF(Longboard!$C$2:$C$603=Data!$A$23,ROW(Longboard!$B$2:$B$603)),ROW(232:232))-1,2)),"",INDEX(Longboard!$A$2:$C$603,SMALL(IF(Longboard!$C$2:$C$603=Data!$A$23,ROW(Longboard!$B$2:$B$603)),ROW(232:232))-1,2))</f>
        <v/>
      </c>
    </row>
    <row r="236" spans="1:2" ht="15.75" thickBot="1">
      <c r="A236" s="30" t="str">
        <f t="array" ref="A236">IF(ISERROR(INDEX(Longboard!$A$2:$C$603,SMALL(IF(Longboard!$C$2:$C$603=Data!$A$23,ROW(Longboard!$A$2:$A$603)),ROW(233:233))-1,1)),"",INDEX(Longboard!$A$2:$C$603,SMALL(IF(Longboard!$C$2:$C$603=Data!$A$23,ROW(Longboard!$A$2:$A$603)),ROW(233:233))-1,1))</f>
        <v/>
      </c>
      <c r="B236" s="30" t="str">
        <f t="array" ref="B236">IF(ISERROR(INDEX(Longboard!$A$2:$C$603,SMALL(IF(Longboard!$C$2:$C$603=Data!$A$23,ROW(Longboard!$B$2:$B$603)),ROW(233:233))-1,2)),"",INDEX(Longboard!$A$2:$C$603,SMALL(IF(Longboard!$C$2:$C$603=Data!$A$23,ROW(Longboard!$B$2:$B$603)),ROW(233:233))-1,2))</f>
        <v/>
      </c>
    </row>
    <row r="237" spans="1:2" ht="15.75" thickBot="1">
      <c r="A237" s="30" t="str">
        <f t="array" ref="A237">IF(ISERROR(INDEX(Longboard!$A$2:$C$603,SMALL(IF(Longboard!$C$2:$C$603=Data!$A$23,ROW(Longboard!$A$2:$A$603)),ROW(234:234))-1,1)),"",INDEX(Longboard!$A$2:$C$603,SMALL(IF(Longboard!$C$2:$C$603=Data!$A$23,ROW(Longboard!$A$2:$A$603)),ROW(234:234))-1,1))</f>
        <v/>
      </c>
      <c r="B237" s="30" t="str">
        <f t="array" ref="B237">IF(ISERROR(INDEX(Longboard!$A$2:$C$603,SMALL(IF(Longboard!$C$2:$C$603=Data!$A$23,ROW(Longboard!$B$2:$B$603)),ROW(234:234))-1,2)),"",INDEX(Longboard!$A$2:$C$603,SMALL(IF(Longboard!$C$2:$C$603=Data!$A$23,ROW(Longboard!$B$2:$B$603)),ROW(234:234))-1,2))</f>
        <v/>
      </c>
    </row>
    <row r="238" spans="1:2" ht="15.75" thickBot="1">
      <c r="A238" s="30" t="str">
        <f t="array" ref="A238">IF(ISERROR(INDEX(Longboard!$A$2:$C$603,SMALL(IF(Longboard!$C$2:$C$603=Data!$A$23,ROW(Longboard!$A$2:$A$603)),ROW(235:235))-1,1)),"",INDEX(Longboard!$A$2:$C$603,SMALL(IF(Longboard!$C$2:$C$603=Data!$A$23,ROW(Longboard!$A$2:$A$603)),ROW(235:235))-1,1))</f>
        <v/>
      </c>
      <c r="B238" s="30" t="str">
        <f t="array" ref="B238">IF(ISERROR(INDEX(Longboard!$A$2:$C$603,SMALL(IF(Longboard!$C$2:$C$603=Data!$A$23,ROW(Longboard!$B$2:$B$603)),ROW(235:235))-1,2)),"",INDEX(Longboard!$A$2:$C$603,SMALL(IF(Longboard!$C$2:$C$603=Data!$A$23,ROW(Longboard!$B$2:$B$603)),ROW(235:235))-1,2))</f>
        <v/>
      </c>
    </row>
    <row r="239" spans="1:2" ht="15.75" thickBot="1">
      <c r="A239" s="30" t="str">
        <f t="array" ref="A239">IF(ISERROR(INDEX(Longboard!$A$2:$C$603,SMALL(IF(Longboard!$C$2:$C$603=Data!$A$23,ROW(Longboard!$A$2:$A$603)),ROW(236:236))-1,1)),"",INDEX(Longboard!$A$2:$C$603,SMALL(IF(Longboard!$C$2:$C$603=Data!$A$23,ROW(Longboard!$A$2:$A$603)),ROW(236:236))-1,1))</f>
        <v/>
      </c>
      <c r="B239" s="30" t="str">
        <f t="array" ref="B239">IF(ISERROR(INDEX(Longboard!$A$2:$C$603,SMALL(IF(Longboard!$C$2:$C$603=Data!$A$23,ROW(Longboard!$B$2:$B$603)),ROW(236:236))-1,2)),"",INDEX(Longboard!$A$2:$C$603,SMALL(IF(Longboard!$C$2:$C$603=Data!$A$23,ROW(Longboard!$B$2:$B$603)),ROW(236:236))-1,2))</f>
        <v/>
      </c>
    </row>
    <row r="240" spans="1:2" ht="15.75" thickBot="1">
      <c r="A240" s="30" t="str">
        <f t="array" ref="A240">IF(ISERROR(INDEX(Longboard!$A$2:$C$603,SMALL(IF(Longboard!$C$2:$C$603=Data!$A$23,ROW(Longboard!$A$2:$A$603)),ROW(237:237))-1,1)),"",INDEX(Longboard!$A$2:$C$603,SMALL(IF(Longboard!$C$2:$C$603=Data!$A$23,ROW(Longboard!$A$2:$A$603)),ROW(237:237))-1,1))</f>
        <v/>
      </c>
      <c r="B240" s="30" t="str">
        <f t="array" ref="B240">IF(ISERROR(INDEX(Longboard!$A$2:$C$603,SMALL(IF(Longboard!$C$2:$C$603=Data!$A$23,ROW(Longboard!$B$2:$B$603)),ROW(237:237))-1,2)),"",INDEX(Longboard!$A$2:$C$603,SMALL(IF(Longboard!$C$2:$C$603=Data!$A$23,ROW(Longboard!$B$2:$B$603)),ROW(237:237))-1,2))</f>
        <v/>
      </c>
    </row>
    <row r="241" spans="1:2" ht="15.75" thickBot="1">
      <c r="A241" s="30" t="str">
        <f t="array" ref="A241">IF(ISERROR(INDEX(Longboard!$A$2:$C$603,SMALL(IF(Longboard!$C$2:$C$603=Data!$A$23,ROW(Longboard!$A$2:$A$603)),ROW(238:238))-1,1)),"",INDEX(Longboard!$A$2:$C$603,SMALL(IF(Longboard!$C$2:$C$603=Data!$A$23,ROW(Longboard!$A$2:$A$603)),ROW(238:238))-1,1))</f>
        <v/>
      </c>
      <c r="B241" s="30" t="str">
        <f t="array" ref="B241">IF(ISERROR(INDEX(Longboard!$A$2:$C$603,SMALL(IF(Longboard!$C$2:$C$603=Data!$A$23,ROW(Longboard!$B$2:$B$603)),ROW(238:238))-1,2)),"",INDEX(Longboard!$A$2:$C$603,SMALL(IF(Longboard!$C$2:$C$603=Data!$A$23,ROW(Longboard!$B$2:$B$603)),ROW(238:238))-1,2))</f>
        <v/>
      </c>
    </row>
    <row r="242" spans="1:2" ht="15.75" thickBot="1">
      <c r="A242" s="30" t="str">
        <f t="array" ref="A242">IF(ISERROR(INDEX(Longboard!$A$2:$C$603,SMALL(IF(Longboard!$C$2:$C$603=Data!$A$23,ROW(Longboard!$A$2:$A$603)),ROW(239:239))-1,1)),"",INDEX(Longboard!$A$2:$C$603,SMALL(IF(Longboard!$C$2:$C$603=Data!$A$23,ROW(Longboard!$A$2:$A$603)),ROW(239:239))-1,1))</f>
        <v/>
      </c>
      <c r="B242" s="30" t="str">
        <f t="array" ref="B242">IF(ISERROR(INDEX(Longboard!$A$2:$C$603,SMALL(IF(Longboard!$C$2:$C$603=Data!$A$23,ROW(Longboard!$B$2:$B$603)),ROW(239:239))-1,2)),"",INDEX(Longboard!$A$2:$C$603,SMALL(IF(Longboard!$C$2:$C$603=Data!$A$23,ROW(Longboard!$B$2:$B$603)),ROW(239:239))-1,2))</f>
        <v/>
      </c>
    </row>
    <row r="243" spans="1:2" ht="15.75" thickBot="1">
      <c r="A243" s="30" t="str">
        <f t="array" ref="A243">IF(ISERROR(INDEX(Longboard!$A$2:$C$603,SMALL(IF(Longboard!$C$2:$C$603=Data!$A$23,ROW(Longboard!$A$2:$A$603)),ROW(240:240))-1,1)),"",INDEX(Longboard!$A$2:$C$603,SMALL(IF(Longboard!$C$2:$C$603=Data!$A$23,ROW(Longboard!$A$2:$A$603)),ROW(240:240))-1,1))</f>
        <v/>
      </c>
      <c r="B243" s="30" t="str">
        <f t="array" ref="B243">IF(ISERROR(INDEX(Longboard!$A$2:$C$603,SMALL(IF(Longboard!$C$2:$C$603=Data!$A$23,ROW(Longboard!$B$2:$B$603)),ROW(240:240))-1,2)),"",INDEX(Longboard!$A$2:$C$603,SMALL(IF(Longboard!$C$2:$C$603=Data!$A$23,ROW(Longboard!$B$2:$B$603)),ROW(240:240))-1,2))</f>
        <v/>
      </c>
    </row>
    <row r="244" spans="1:2" ht="15.75" thickBot="1">
      <c r="A244" s="30" t="str">
        <f t="array" ref="A244">IF(ISERROR(INDEX(Longboard!$A$2:$C$603,SMALL(IF(Longboard!$C$2:$C$603=Data!$A$23,ROW(Longboard!$A$2:$A$603)),ROW(241:241))-1,1)),"",INDEX(Longboard!$A$2:$C$603,SMALL(IF(Longboard!$C$2:$C$603=Data!$A$23,ROW(Longboard!$A$2:$A$603)),ROW(241:241))-1,1))</f>
        <v/>
      </c>
      <c r="B244" s="30" t="str">
        <f t="array" ref="B244">IF(ISERROR(INDEX(Longboard!$A$2:$C$603,SMALL(IF(Longboard!$C$2:$C$603=Data!$A$23,ROW(Longboard!$B$2:$B$603)),ROW(241:241))-1,2)),"",INDEX(Longboard!$A$2:$C$603,SMALL(IF(Longboard!$C$2:$C$603=Data!$A$23,ROW(Longboard!$B$2:$B$603)),ROW(241:241))-1,2))</f>
        <v/>
      </c>
    </row>
    <row r="245" spans="1:2" ht="15.75" thickBot="1">
      <c r="A245" s="30" t="str">
        <f t="array" ref="A245">IF(ISERROR(INDEX(Longboard!$A$2:$C$603,SMALL(IF(Longboard!$C$2:$C$603=Data!$A$23,ROW(Longboard!$A$2:$A$603)),ROW(242:242))-1,1)),"",INDEX(Longboard!$A$2:$C$603,SMALL(IF(Longboard!$C$2:$C$603=Data!$A$23,ROW(Longboard!$A$2:$A$603)),ROW(242:242))-1,1))</f>
        <v/>
      </c>
      <c r="B245" s="30" t="str">
        <f t="array" ref="B245">IF(ISERROR(INDEX(Longboard!$A$2:$C$603,SMALL(IF(Longboard!$C$2:$C$603=Data!$A$23,ROW(Longboard!$B$2:$B$603)),ROW(242:242))-1,2)),"",INDEX(Longboard!$A$2:$C$603,SMALL(IF(Longboard!$C$2:$C$603=Data!$A$23,ROW(Longboard!$B$2:$B$603)),ROW(242:242))-1,2))</f>
        <v/>
      </c>
    </row>
    <row r="246" spans="1:2" ht="15.75" thickBot="1">
      <c r="A246" s="30" t="str">
        <f t="array" ref="A246">IF(ISERROR(INDEX(Longboard!$A$2:$C$603,SMALL(IF(Longboard!$C$2:$C$603=Data!$A$23,ROW(Longboard!$A$2:$A$603)),ROW(243:243))-1,1)),"",INDEX(Longboard!$A$2:$C$603,SMALL(IF(Longboard!$C$2:$C$603=Data!$A$23,ROW(Longboard!$A$2:$A$603)),ROW(243:243))-1,1))</f>
        <v/>
      </c>
      <c r="B246" s="30" t="str">
        <f t="array" ref="B246">IF(ISERROR(INDEX(Longboard!$A$2:$C$603,SMALL(IF(Longboard!$C$2:$C$603=Data!$A$23,ROW(Longboard!$B$2:$B$603)),ROW(243:243))-1,2)),"",INDEX(Longboard!$A$2:$C$603,SMALL(IF(Longboard!$C$2:$C$603=Data!$A$23,ROW(Longboard!$B$2:$B$603)),ROW(243:243))-1,2))</f>
        <v/>
      </c>
    </row>
    <row r="247" spans="1:2" ht="15.75" thickBot="1">
      <c r="A247" s="30" t="str">
        <f t="array" ref="A247">IF(ISERROR(INDEX(Longboard!$A$2:$C$603,SMALL(IF(Longboard!$C$2:$C$603=Data!$A$23,ROW(Longboard!$A$2:$A$603)),ROW(244:244))-1,1)),"",INDEX(Longboard!$A$2:$C$603,SMALL(IF(Longboard!$C$2:$C$603=Data!$A$23,ROW(Longboard!$A$2:$A$603)),ROW(244:244))-1,1))</f>
        <v/>
      </c>
      <c r="B247" s="30" t="str">
        <f t="array" ref="B247">IF(ISERROR(INDEX(Longboard!$A$2:$C$603,SMALL(IF(Longboard!$C$2:$C$603=Data!$A$23,ROW(Longboard!$B$2:$B$603)),ROW(244:244))-1,2)),"",INDEX(Longboard!$A$2:$C$603,SMALL(IF(Longboard!$C$2:$C$603=Data!$A$23,ROW(Longboard!$B$2:$B$603)),ROW(244:244))-1,2))</f>
        <v/>
      </c>
    </row>
    <row r="248" spans="1:2" ht="15.75" thickBot="1">
      <c r="A248" s="30" t="str">
        <f t="array" ref="A248">IF(ISERROR(INDEX(Longboard!$A$2:$C$603,SMALL(IF(Longboard!$C$2:$C$603=Data!$A$23,ROW(Longboard!$A$2:$A$603)),ROW(245:245))-1,1)),"",INDEX(Longboard!$A$2:$C$603,SMALL(IF(Longboard!$C$2:$C$603=Data!$A$23,ROW(Longboard!$A$2:$A$603)),ROW(245:245))-1,1))</f>
        <v/>
      </c>
      <c r="B248" s="30" t="str">
        <f t="array" ref="B248">IF(ISERROR(INDEX(Longboard!$A$2:$C$603,SMALL(IF(Longboard!$C$2:$C$603=Data!$A$23,ROW(Longboard!$B$2:$B$603)),ROW(245:245))-1,2)),"",INDEX(Longboard!$A$2:$C$603,SMALL(IF(Longboard!$C$2:$C$603=Data!$A$23,ROW(Longboard!$B$2:$B$603)),ROW(245:245))-1,2))</f>
        <v/>
      </c>
    </row>
    <row r="249" spans="1:2" ht="15.75" thickBot="1">
      <c r="A249" s="30" t="str">
        <f t="array" ref="A249">IF(ISERROR(INDEX(Longboard!$A$2:$C$603,SMALL(IF(Longboard!$C$2:$C$603=Data!$A$23,ROW(Longboard!$A$2:$A$603)),ROW(246:246))-1,1)),"",INDEX(Longboard!$A$2:$C$603,SMALL(IF(Longboard!$C$2:$C$603=Data!$A$23,ROW(Longboard!$A$2:$A$603)),ROW(246:246))-1,1))</f>
        <v/>
      </c>
      <c r="B249" s="30" t="str">
        <f t="array" ref="B249">IF(ISERROR(INDEX(Longboard!$A$2:$C$603,SMALL(IF(Longboard!$C$2:$C$603=Data!$A$23,ROW(Longboard!$B$2:$B$603)),ROW(246:246))-1,2)),"",INDEX(Longboard!$A$2:$C$603,SMALL(IF(Longboard!$C$2:$C$603=Data!$A$23,ROW(Longboard!$B$2:$B$603)),ROW(246:246))-1,2))</f>
        <v/>
      </c>
    </row>
    <row r="250" spans="1:2" ht="15.75" thickBot="1">
      <c r="A250" s="30" t="str">
        <f t="array" ref="A250">IF(ISERROR(INDEX(Longboard!$A$2:$C$603,SMALL(IF(Longboard!$C$2:$C$603=Data!$A$23,ROW(Longboard!$A$2:$A$603)),ROW(247:247))-1,1)),"",INDEX(Longboard!$A$2:$C$603,SMALL(IF(Longboard!$C$2:$C$603=Data!$A$23,ROW(Longboard!$A$2:$A$603)),ROW(247:247))-1,1))</f>
        <v/>
      </c>
      <c r="B250" s="30" t="str">
        <f t="array" ref="B250">IF(ISERROR(INDEX(Longboard!$A$2:$C$603,SMALL(IF(Longboard!$C$2:$C$603=Data!$A$23,ROW(Longboard!$B$2:$B$603)),ROW(247:247))-1,2)),"",INDEX(Longboard!$A$2:$C$603,SMALL(IF(Longboard!$C$2:$C$603=Data!$A$23,ROW(Longboard!$B$2:$B$603)),ROW(247:247))-1,2))</f>
        <v/>
      </c>
    </row>
    <row r="251" spans="1:2" ht="15.75" thickBot="1">
      <c r="A251" s="30" t="str">
        <f t="array" ref="A251">IF(ISERROR(INDEX(Longboard!$A$2:$C$603,SMALL(IF(Longboard!$C$2:$C$603=Data!$A$23,ROW(Longboard!$A$2:$A$603)),ROW(248:248))-1,1)),"",INDEX(Longboard!$A$2:$C$603,SMALL(IF(Longboard!$C$2:$C$603=Data!$A$23,ROW(Longboard!$A$2:$A$603)),ROW(248:248))-1,1))</f>
        <v/>
      </c>
      <c r="B251" s="30" t="str">
        <f t="array" ref="B251">IF(ISERROR(INDEX(Longboard!$A$2:$C$603,SMALL(IF(Longboard!$C$2:$C$603=Data!$A$23,ROW(Longboard!$B$2:$B$603)),ROW(248:248))-1,2)),"",INDEX(Longboard!$A$2:$C$603,SMALL(IF(Longboard!$C$2:$C$603=Data!$A$23,ROW(Longboard!$B$2:$B$603)),ROW(248:248))-1,2))</f>
        <v/>
      </c>
    </row>
    <row r="252" spans="1:2" ht="15.75" thickBot="1">
      <c r="A252" s="30" t="str">
        <f t="array" ref="A252">IF(ISERROR(INDEX(Longboard!$A$2:$C$603,SMALL(IF(Longboard!$C$2:$C$603=Data!$A$23,ROW(Longboard!$A$2:$A$603)),ROW(249:249))-1,1)),"",INDEX(Longboard!$A$2:$C$603,SMALL(IF(Longboard!$C$2:$C$603=Data!$A$23,ROW(Longboard!$A$2:$A$603)),ROW(249:249))-1,1))</f>
        <v/>
      </c>
      <c r="B252" s="30" t="str">
        <f t="array" ref="B252">IF(ISERROR(INDEX(Longboard!$A$2:$C$603,SMALL(IF(Longboard!$C$2:$C$603=Data!$A$23,ROW(Longboard!$B$2:$B$603)),ROW(249:249))-1,2)),"",INDEX(Longboard!$A$2:$C$603,SMALL(IF(Longboard!$C$2:$C$603=Data!$A$23,ROW(Longboard!$B$2:$B$603)),ROW(249:249))-1,2))</f>
        <v/>
      </c>
    </row>
    <row r="253" spans="1:2" ht="15.75" thickBot="1">
      <c r="A253" s="30" t="str">
        <f t="array" ref="A253">IF(ISERROR(INDEX(Longboard!$A$2:$C$603,SMALL(IF(Longboard!$C$2:$C$603=Data!$A$23,ROW(Longboard!$A$2:$A$603)),ROW(250:250))-1,1)),"",INDEX(Longboard!$A$2:$C$603,SMALL(IF(Longboard!$C$2:$C$603=Data!$A$23,ROW(Longboard!$A$2:$A$603)),ROW(250:250))-1,1))</f>
        <v/>
      </c>
      <c r="B253" s="30" t="str">
        <f t="array" ref="B253">IF(ISERROR(INDEX(Longboard!$A$2:$C$603,SMALL(IF(Longboard!$C$2:$C$603=Data!$A$23,ROW(Longboard!$B$2:$B$603)),ROW(250:250))-1,2)),"",INDEX(Longboard!$A$2:$C$603,SMALL(IF(Longboard!$C$2:$C$603=Data!$A$23,ROW(Longboard!$B$2:$B$603)),ROW(250:250))-1,2))</f>
        <v/>
      </c>
    </row>
    <row r="254" spans="1:2" ht="15.75" thickBot="1">
      <c r="A254" s="30" t="str">
        <f t="array" ref="A254">IF(ISERROR(INDEX(Longboard!$A$2:$C$603,SMALL(IF(Longboard!$C$2:$C$603=Data!$A$23,ROW(Longboard!$A$2:$A$603)),ROW(251:251))-1,1)),"",INDEX(Longboard!$A$2:$C$603,SMALL(IF(Longboard!$C$2:$C$603=Data!$A$23,ROW(Longboard!$A$2:$A$603)),ROW(251:251))-1,1))</f>
        <v/>
      </c>
      <c r="B254" s="30" t="str">
        <f t="array" ref="B254">IF(ISERROR(INDEX(Longboard!$A$2:$C$603,SMALL(IF(Longboard!$C$2:$C$603=Data!$A$23,ROW(Longboard!$B$2:$B$603)),ROW(251:251))-1,2)),"",INDEX(Longboard!$A$2:$C$603,SMALL(IF(Longboard!$C$2:$C$603=Data!$A$23,ROW(Longboard!$B$2:$B$603)),ROW(251:251))-1,2))</f>
        <v/>
      </c>
    </row>
    <row r="255" spans="1:2" ht="15.75" thickBot="1">
      <c r="A255" s="30" t="str">
        <f t="array" ref="A255">IF(ISERROR(INDEX(Longboard!$A$2:$C$603,SMALL(IF(Longboard!$C$2:$C$603=Data!$A$23,ROW(Longboard!$A$2:$A$603)),ROW(252:252))-1,1)),"",INDEX(Longboard!$A$2:$C$603,SMALL(IF(Longboard!$C$2:$C$603=Data!$A$23,ROW(Longboard!$A$2:$A$603)),ROW(252:252))-1,1))</f>
        <v/>
      </c>
      <c r="B255" s="30" t="str">
        <f t="array" ref="B255">IF(ISERROR(INDEX(Longboard!$A$2:$C$603,SMALL(IF(Longboard!$C$2:$C$603=Data!$A$23,ROW(Longboard!$B$2:$B$603)),ROW(252:252))-1,2)),"",INDEX(Longboard!$A$2:$C$603,SMALL(IF(Longboard!$C$2:$C$603=Data!$A$23,ROW(Longboard!$B$2:$B$603)),ROW(252:252))-1,2))</f>
        <v/>
      </c>
    </row>
    <row r="256" spans="1:2" ht="15.75" thickBot="1">
      <c r="A256" s="30" t="str">
        <f t="array" ref="A256">IF(ISERROR(INDEX(Longboard!$A$2:$C$603,SMALL(IF(Longboard!$C$2:$C$603=Data!$A$23,ROW(Longboard!$A$2:$A$603)),ROW(253:253))-1,1)),"",INDEX(Longboard!$A$2:$C$603,SMALL(IF(Longboard!$C$2:$C$603=Data!$A$23,ROW(Longboard!$A$2:$A$603)),ROW(253:253))-1,1))</f>
        <v/>
      </c>
      <c r="B256" s="30" t="str">
        <f t="array" ref="B256">IF(ISERROR(INDEX(Longboard!$A$2:$C$603,SMALL(IF(Longboard!$C$2:$C$603=Data!$A$23,ROW(Longboard!$B$2:$B$603)),ROW(253:253))-1,2)),"",INDEX(Longboard!$A$2:$C$603,SMALL(IF(Longboard!$C$2:$C$603=Data!$A$23,ROW(Longboard!$B$2:$B$603)),ROW(253:253))-1,2))</f>
        <v/>
      </c>
    </row>
    <row r="257" spans="1:2" ht="15.75" thickBot="1">
      <c r="A257" s="30" t="str">
        <f t="array" ref="A257">IF(ISERROR(INDEX(Longboard!$A$2:$C$603,SMALL(IF(Longboard!$C$2:$C$603=Data!$A$23,ROW(Longboard!$A$2:$A$603)),ROW(254:254))-1,1)),"",INDEX(Longboard!$A$2:$C$603,SMALL(IF(Longboard!$C$2:$C$603=Data!$A$23,ROW(Longboard!$A$2:$A$603)),ROW(254:254))-1,1))</f>
        <v/>
      </c>
      <c r="B257" s="30" t="str">
        <f t="array" ref="B257">IF(ISERROR(INDEX(Longboard!$A$2:$C$603,SMALL(IF(Longboard!$C$2:$C$603=Data!$A$23,ROW(Longboard!$B$2:$B$603)),ROW(254:254))-1,2)),"",INDEX(Longboard!$A$2:$C$603,SMALL(IF(Longboard!$C$2:$C$603=Data!$A$23,ROW(Longboard!$B$2:$B$603)),ROW(254:254))-1,2))</f>
        <v/>
      </c>
    </row>
    <row r="258" spans="1:2" ht="15.75" thickBot="1">
      <c r="A258" s="30" t="str">
        <f t="array" ref="A258">IF(ISERROR(INDEX(Longboard!$A$2:$C$603,SMALL(IF(Longboard!$C$2:$C$603=Data!$A$23,ROW(Longboard!$A$2:$A$603)),ROW(255:255))-1,1)),"",INDEX(Longboard!$A$2:$C$603,SMALL(IF(Longboard!$C$2:$C$603=Data!$A$23,ROW(Longboard!$A$2:$A$603)),ROW(255:255))-1,1))</f>
        <v/>
      </c>
      <c r="B258" s="30" t="str">
        <f t="array" ref="B258">IF(ISERROR(INDEX(Longboard!$A$2:$C$603,SMALL(IF(Longboard!$C$2:$C$603=Data!$A$23,ROW(Longboard!$B$2:$B$603)),ROW(255:255))-1,2)),"",INDEX(Longboard!$A$2:$C$603,SMALL(IF(Longboard!$C$2:$C$603=Data!$A$23,ROW(Longboard!$B$2:$B$603)),ROW(255:255))-1,2))</f>
        <v/>
      </c>
    </row>
    <row r="259" spans="1:2" ht="15.75" thickBot="1">
      <c r="A259" s="30" t="str">
        <f t="array" ref="A259">IF(ISERROR(INDEX(Longboard!$A$2:$C$603,SMALL(IF(Longboard!$C$2:$C$603=Data!$A$23,ROW(Longboard!$A$2:$A$603)),ROW(256:256))-1,1)),"",INDEX(Longboard!$A$2:$C$603,SMALL(IF(Longboard!$C$2:$C$603=Data!$A$23,ROW(Longboard!$A$2:$A$603)),ROW(256:256))-1,1))</f>
        <v/>
      </c>
      <c r="B259" s="30" t="str">
        <f t="array" ref="B259">IF(ISERROR(INDEX(Longboard!$A$2:$C$603,SMALL(IF(Longboard!$C$2:$C$603=Data!$A$23,ROW(Longboard!$B$2:$B$603)),ROW(256:256))-1,2)),"",INDEX(Longboard!$A$2:$C$603,SMALL(IF(Longboard!$C$2:$C$603=Data!$A$23,ROW(Longboard!$B$2:$B$603)),ROW(256:256))-1,2))</f>
        <v/>
      </c>
    </row>
    <row r="260" spans="1:2" ht="15.75" thickBot="1">
      <c r="A260" s="30" t="str">
        <f t="array" ref="A260">IF(ISERROR(INDEX(Longboard!$A$2:$C$603,SMALL(IF(Longboard!$C$2:$C$603=Data!$A$23,ROW(Longboard!$A$2:$A$603)),ROW(257:257))-1,1)),"",INDEX(Longboard!$A$2:$C$603,SMALL(IF(Longboard!$C$2:$C$603=Data!$A$23,ROW(Longboard!$A$2:$A$603)),ROW(257:257))-1,1))</f>
        <v/>
      </c>
      <c r="B260" s="30" t="str">
        <f t="array" ref="B260">IF(ISERROR(INDEX(Longboard!$A$2:$C$603,SMALL(IF(Longboard!$C$2:$C$603=Data!$A$23,ROW(Longboard!$B$2:$B$603)),ROW(257:257))-1,2)),"",INDEX(Longboard!$A$2:$C$603,SMALL(IF(Longboard!$C$2:$C$603=Data!$A$23,ROW(Longboard!$B$2:$B$603)),ROW(257:257))-1,2))</f>
        <v/>
      </c>
    </row>
    <row r="261" spans="1:2" ht="15.75" thickBot="1">
      <c r="A261" s="30" t="str">
        <f t="array" ref="A261">IF(ISERROR(INDEX(Longboard!$A$2:$C$603,SMALL(IF(Longboard!$C$2:$C$603=Data!$A$23,ROW(Longboard!$A$2:$A$603)),ROW(258:258))-1,1)),"",INDEX(Longboard!$A$2:$C$603,SMALL(IF(Longboard!$C$2:$C$603=Data!$A$23,ROW(Longboard!$A$2:$A$603)),ROW(258:258))-1,1))</f>
        <v/>
      </c>
      <c r="B261" s="30" t="str">
        <f t="array" ref="B261">IF(ISERROR(INDEX(Longboard!$A$2:$C$603,SMALL(IF(Longboard!$C$2:$C$603=Data!$A$23,ROW(Longboard!$B$2:$B$603)),ROW(258:258))-1,2)),"",INDEX(Longboard!$A$2:$C$603,SMALL(IF(Longboard!$C$2:$C$603=Data!$A$23,ROW(Longboard!$B$2:$B$603)),ROW(258:258))-1,2))</f>
        <v/>
      </c>
    </row>
    <row r="262" spans="1:2" ht="15.75" thickBot="1">
      <c r="A262" s="30" t="str">
        <f t="array" ref="A262">IF(ISERROR(INDEX(Longboard!$A$2:$C$603,SMALL(IF(Longboard!$C$2:$C$603=Data!$A$23,ROW(Longboard!$A$2:$A$603)),ROW(259:259))-1,1)),"",INDEX(Longboard!$A$2:$C$603,SMALL(IF(Longboard!$C$2:$C$603=Data!$A$23,ROW(Longboard!$A$2:$A$603)),ROW(259:259))-1,1))</f>
        <v/>
      </c>
      <c r="B262" s="30" t="str">
        <f t="array" ref="B262">IF(ISERROR(INDEX(Longboard!$A$2:$C$603,SMALL(IF(Longboard!$C$2:$C$603=Data!$A$23,ROW(Longboard!$B$2:$B$603)),ROW(259:259))-1,2)),"",INDEX(Longboard!$A$2:$C$603,SMALL(IF(Longboard!$C$2:$C$603=Data!$A$23,ROW(Longboard!$B$2:$B$603)),ROW(259:259))-1,2))</f>
        <v/>
      </c>
    </row>
    <row r="263" spans="1:2" ht="15.75" thickBot="1">
      <c r="A263" s="30" t="str">
        <f t="array" ref="A263">IF(ISERROR(INDEX(Longboard!$A$2:$C$603,SMALL(IF(Longboard!$C$2:$C$603=Data!$A$23,ROW(Longboard!$A$2:$A$603)),ROW(260:260))-1,1)),"",INDEX(Longboard!$A$2:$C$603,SMALL(IF(Longboard!$C$2:$C$603=Data!$A$23,ROW(Longboard!$A$2:$A$603)),ROW(260:260))-1,1))</f>
        <v/>
      </c>
      <c r="B263" s="30" t="str">
        <f t="array" ref="B263">IF(ISERROR(INDEX(Longboard!$A$2:$C$603,SMALL(IF(Longboard!$C$2:$C$603=Data!$A$23,ROW(Longboard!$B$2:$B$603)),ROW(260:260))-1,2)),"",INDEX(Longboard!$A$2:$C$603,SMALL(IF(Longboard!$C$2:$C$603=Data!$A$23,ROW(Longboard!$B$2:$B$603)),ROW(260:260))-1,2))</f>
        <v/>
      </c>
    </row>
    <row r="264" spans="1:2" ht="15.75" thickBot="1">
      <c r="A264" s="30" t="str">
        <f t="array" ref="A264">IF(ISERROR(INDEX(Longboard!$A$2:$C$603,SMALL(IF(Longboard!$C$2:$C$603=Data!$A$23,ROW(Longboard!$A$2:$A$603)),ROW(261:261))-1,1)),"",INDEX(Longboard!$A$2:$C$603,SMALL(IF(Longboard!$C$2:$C$603=Data!$A$23,ROW(Longboard!$A$2:$A$603)),ROW(261:261))-1,1))</f>
        <v/>
      </c>
      <c r="B264" s="30" t="str">
        <f t="array" ref="B264">IF(ISERROR(INDEX(Longboard!$A$2:$C$603,SMALL(IF(Longboard!$C$2:$C$603=Data!$A$23,ROW(Longboard!$B$2:$B$603)),ROW(261:261))-1,2)),"",INDEX(Longboard!$A$2:$C$603,SMALL(IF(Longboard!$C$2:$C$603=Data!$A$23,ROW(Longboard!$B$2:$B$603)),ROW(261:261))-1,2))</f>
        <v/>
      </c>
    </row>
    <row r="265" spans="1:2" ht="15.75" thickBot="1">
      <c r="A265" s="30" t="str">
        <f t="array" ref="A265">IF(ISERROR(INDEX(Longboard!$A$2:$C$603,SMALL(IF(Longboard!$C$2:$C$603=Data!$A$23,ROW(Longboard!$A$2:$A$603)),ROW(262:262))-1,1)),"",INDEX(Longboard!$A$2:$C$603,SMALL(IF(Longboard!$C$2:$C$603=Data!$A$23,ROW(Longboard!$A$2:$A$603)),ROW(262:262))-1,1))</f>
        <v/>
      </c>
      <c r="B265" s="30" t="str">
        <f t="array" ref="B265">IF(ISERROR(INDEX(Longboard!$A$2:$C$603,SMALL(IF(Longboard!$C$2:$C$603=Data!$A$23,ROW(Longboard!$B$2:$B$603)),ROW(262:262))-1,2)),"",INDEX(Longboard!$A$2:$C$603,SMALL(IF(Longboard!$C$2:$C$603=Data!$A$23,ROW(Longboard!$B$2:$B$603)),ROW(262:262))-1,2))</f>
        <v/>
      </c>
    </row>
    <row r="266" spans="1:2" ht="15.75" thickBot="1">
      <c r="A266" s="30" t="str">
        <f t="array" ref="A266">IF(ISERROR(INDEX(Longboard!$A$2:$C$603,SMALL(IF(Longboard!$C$2:$C$603=Data!$A$23,ROW(Longboard!$A$2:$A$603)),ROW(263:263))-1,1)),"",INDEX(Longboard!$A$2:$C$603,SMALL(IF(Longboard!$C$2:$C$603=Data!$A$23,ROW(Longboard!$A$2:$A$603)),ROW(263:263))-1,1))</f>
        <v/>
      </c>
      <c r="B266" s="30" t="str">
        <f t="array" ref="B266">IF(ISERROR(INDEX(Longboard!$A$2:$C$603,SMALL(IF(Longboard!$C$2:$C$603=Data!$A$23,ROW(Longboard!$B$2:$B$603)),ROW(263:263))-1,2)),"",INDEX(Longboard!$A$2:$C$603,SMALL(IF(Longboard!$C$2:$C$603=Data!$A$23,ROW(Longboard!$B$2:$B$603)),ROW(263:263))-1,2))</f>
        <v/>
      </c>
    </row>
    <row r="267" spans="1:2" ht="15.75" thickBot="1">
      <c r="A267" s="30" t="str">
        <f t="array" ref="A267">IF(ISERROR(INDEX(Longboard!$A$2:$C$603,SMALL(IF(Longboard!$C$2:$C$603=Data!$A$23,ROW(Longboard!$A$2:$A$603)),ROW(264:264))-1,1)),"",INDEX(Longboard!$A$2:$C$603,SMALL(IF(Longboard!$C$2:$C$603=Data!$A$23,ROW(Longboard!$A$2:$A$603)),ROW(264:264))-1,1))</f>
        <v/>
      </c>
      <c r="B267" s="30" t="str">
        <f t="array" ref="B267">IF(ISERROR(INDEX(Longboard!$A$2:$C$603,SMALL(IF(Longboard!$C$2:$C$603=Data!$A$23,ROW(Longboard!$B$2:$B$603)),ROW(264:264))-1,2)),"",INDEX(Longboard!$A$2:$C$603,SMALL(IF(Longboard!$C$2:$C$603=Data!$A$23,ROW(Longboard!$B$2:$B$603)),ROW(264:264))-1,2))</f>
        <v/>
      </c>
    </row>
    <row r="268" spans="1:2" ht="15.75" thickBot="1">
      <c r="A268" s="30" t="str">
        <f t="array" ref="A268">IF(ISERROR(INDEX(Longboard!$A$2:$C$603,SMALL(IF(Longboard!$C$2:$C$603=Data!$A$23,ROW(Longboard!$A$2:$A$603)),ROW(265:265))-1,1)),"",INDEX(Longboard!$A$2:$C$603,SMALL(IF(Longboard!$C$2:$C$603=Data!$A$23,ROW(Longboard!$A$2:$A$603)),ROW(265:265))-1,1))</f>
        <v/>
      </c>
      <c r="B268" s="30" t="str">
        <f t="array" ref="B268">IF(ISERROR(INDEX(Longboard!$A$2:$C$603,SMALL(IF(Longboard!$C$2:$C$603=Data!$A$23,ROW(Longboard!$B$2:$B$603)),ROW(265:265))-1,2)),"",INDEX(Longboard!$A$2:$C$603,SMALL(IF(Longboard!$C$2:$C$603=Data!$A$23,ROW(Longboard!$B$2:$B$603)),ROW(265:265))-1,2))</f>
        <v/>
      </c>
    </row>
    <row r="269" spans="1:2" ht="15.75" thickBot="1">
      <c r="A269" s="30" t="str">
        <f t="array" ref="A269">IF(ISERROR(INDEX(Longboard!$A$2:$C$603,SMALL(IF(Longboard!$C$2:$C$603=Data!$A$23,ROW(Longboard!$A$2:$A$603)),ROW(266:266))-1,1)),"",INDEX(Longboard!$A$2:$C$603,SMALL(IF(Longboard!$C$2:$C$603=Data!$A$23,ROW(Longboard!$A$2:$A$603)),ROW(266:266))-1,1))</f>
        <v/>
      </c>
      <c r="B269" s="30" t="str">
        <f t="array" ref="B269">IF(ISERROR(INDEX(Longboard!$A$2:$C$603,SMALL(IF(Longboard!$C$2:$C$603=Data!$A$23,ROW(Longboard!$B$2:$B$603)),ROW(266:266))-1,2)),"",INDEX(Longboard!$A$2:$C$603,SMALL(IF(Longboard!$C$2:$C$603=Data!$A$23,ROW(Longboard!$B$2:$B$603)),ROW(266:266))-1,2))</f>
        <v/>
      </c>
    </row>
    <row r="270" spans="1:2" ht="15.75" thickBot="1">
      <c r="A270" s="30" t="str">
        <f t="array" ref="A270">IF(ISERROR(INDEX(Longboard!$A$2:$C$603,SMALL(IF(Longboard!$C$2:$C$603=Data!$A$23,ROW(Longboard!$A$2:$A$603)),ROW(267:267))-1,1)),"",INDEX(Longboard!$A$2:$C$603,SMALL(IF(Longboard!$C$2:$C$603=Data!$A$23,ROW(Longboard!$A$2:$A$603)),ROW(267:267))-1,1))</f>
        <v/>
      </c>
      <c r="B270" s="30" t="str">
        <f t="array" ref="B270">IF(ISERROR(INDEX(Longboard!$A$2:$C$603,SMALL(IF(Longboard!$C$2:$C$603=Data!$A$23,ROW(Longboard!$B$2:$B$603)),ROW(267:267))-1,2)),"",INDEX(Longboard!$A$2:$C$603,SMALL(IF(Longboard!$C$2:$C$603=Data!$A$23,ROW(Longboard!$B$2:$B$603)),ROW(267:267))-1,2))</f>
        <v/>
      </c>
    </row>
    <row r="271" spans="1:2" ht="15.75" thickBot="1">
      <c r="A271" s="30" t="str">
        <f t="array" ref="A271">IF(ISERROR(INDEX(Longboard!$A$2:$C$603,SMALL(IF(Longboard!$C$2:$C$603=Data!$A$23,ROW(Longboard!$A$2:$A$603)),ROW(268:268))-1,1)),"",INDEX(Longboard!$A$2:$C$603,SMALL(IF(Longboard!$C$2:$C$603=Data!$A$23,ROW(Longboard!$A$2:$A$603)),ROW(268:268))-1,1))</f>
        <v/>
      </c>
      <c r="B271" s="30" t="str">
        <f t="array" ref="B271">IF(ISERROR(INDEX(Longboard!$A$2:$C$603,SMALL(IF(Longboard!$C$2:$C$603=Data!$A$23,ROW(Longboard!$B$2:$B$603)),ROW(268:268))-1,2)),"",INDEX(Longboard!$A$2:$C$603,SMALL(IF(Longboard!$C$2:$C$603=Data!$A$23,ROW(Longboard!$B$2:$B$603)),ROW(268:268))-1,2))</f>
        <v/>
      </c>
    </row>
    <row r="272" spans="1:2" ht="15.75" thickBot="1">
      <c r="A272" s="30" t="str">
        <f t="array" ref="A272">IF(ISERROR(INDEX(Longboard!$A$2:$C$603,SMALL(IF(Longboard!$C$2:$C$603=Data!$A$23,ROW(Longboard!$A$2:$A$603)),ROW(269:269))-1,1)),"",INDEX(Longboard!$A$2:$C$603,SMALL(IF(Longboard!$C$2:$C$603=Data!$A$23,ROW(Longboard!$A$2:$A$603)),ROW(269:269))-1,1))</f>
        <v/>
      </c>
      <c r="B272" s="30" t="str">
        <f t="array" ref="B272">IF(ISERROR(INDEX(Longboard!$A$2:$C$603,SMALL(IF(Longboard!$C$2:$C$603=Data!$A$23,ROW(Longboard!$B$2:$B$603)),ROW(269:269))-1,2)),"",INDEX(Longboard!$A$2:$C$603,SMALL(IF(Longboard!$C$2:$C$603=Data!$A$23,ROW(Longboard!$B$2:$B$603)),ROW(269:269))-1,2))</f>
        <v/>
      </c>
    </row>
    <row r="273" spans="1:2" ht="15.75" thickBot="1">
      <c r="A273" s="30" t="str">
        <f t="array" ref="A273">IF(ISERROR(INDEX(Longboard!$A$2:$C$603,SMALL(IF(Longboard!$C$2:$C$603=Data!$A$23,ROW(Longboard!$A$2:$A$603)),ROW(270:270))-1,1)),"",INDEX(Longboard!$A$2:$C$603,SMALL(IF(Longboard!$C$2:$C$603=Data!$A$23,ROW(Longboard!$A$2:$A$603)),ROW(270:270))-1,1))</f>
        <v/>
      </c>
      <c r="B273" s="30" t="str">
        <f t="array" ref="B273">IF(ISERROR(INDEX(Longboard!$A$2:$C$603,SMALL(IF(Longboard!$C$2:$C$603=Data!$A$23,ROW(Longboard!$B$2:$B$603)),ROW(270:270))-1,2)),"",INDEX(Longboard!$A$2:$C$603,SMALL(IF(Longboard!$C$2:$C$603=Data!$A$23,ROW(Longboard!$B$2:$B$603)),ROW(270:270))-1,2))</f>
        <v/>
      </c>
    </row>
    <row r="274" spans="1:2" ht="15.75" thickBot="1">
      <c r="A274" s="30" t="str">
        <f t="array" ref="A274">IF(ISERROR(INDEX(Longboard!$A$2:$C$603,SMALL(IF(Longboard!$C$2:$C$603=Data!$A$23,ROW(Longboard!$A$2:$A$603)),ROW(271:271))-1,1)),"",INDEX(Longboard!$A$2:$C$603,SMALL(IF(Longboard!$C$2:$C$603=Data!$A$23,ROW(Longboard!$A$2:$A$603)),ROW(271:271))-1,1))</f>
        <v/>
      </c>
      <c r="B274" s="30" t="str">
        <f t="array" ref="B274">IF(ISERROR(INDEX(Longboard!$A$2:$C$603,SMALL(IF(Longboard!$C$2:$C$603=Data!$A$23,ROW(Longboard!$B$2:$B$603)),ROW(271:271))-1,2)),"",INDEX(Longboard!$A$2:$C$603,SMALL(IF(Longboard!$C$2:$C$603=Data!$A$23,ROW(Longboard!$B$2:$B$603)),ROW(271:271))-1,2))</f>
        <v/>
      </c>
    </row>
    <row r="275" spans="1:2" ht="15.75" thickBot="1">
      <c r="A275" s="30" t="str">
        <f t="array" ref="A275">IF(ISERROR(INDEX(Longboard!$A$2:$C$603,SMALL(IF(Longboard!$C$2:$C$603=Data!$A$23,ROW(Longboard!$A$2:$A$603)),ROW(272:272))-1,1)),"",INDEX(Longboard!$A$2:$C$603,SMALL(IF(Longboard!$C$2:$C$603=Data!$A$23,ROW(Longboard!$A$2:$A$603)),ROW(272:272))-1,1))</f>
        <v/>
      </c>
      <c r="B275" s="30" t="str">
        <f t="array" ref="B275">IF(ISERROR(INDEX(Longboard!$A$2:$C$603,SMALL(IF(Longboard!$C$2:$C$603=Data!$A$23,ROW(Longboard!$B$2:$B$603)),ROW(272:272))-1,2)),"",INDEX(Longboard!$A$2:$C$603,SMALL(IF(Longboard!$C$2:$C$603=Data!$A$23,ROW(Longboard!$B$2:$B$603)),ROW(272:272))-1,2))</f>
        <v/>
      </c>
    </row>
    <row r="276" spans="1:2" ht="15.75" thickBot="1">
      <c r="A276" s="30" t="str">
        <f t="array" ref="A276">IF(ISERROR(INDEX(Longboard!$A$2:$C$603,SMALL(IF(Longboard!$C$2:$C$603=Data!$A$23,ROW(Longboard!$A$2:$A$603)),ROW(273:273))-1,1)),"",INDEX(Longboard!$A$2:$C$603,SMALL(IF(Longboard!$C$2:$C$603=Data!$A$23,ROW(Longboard!$A$2:$A$603)),ROW(273:273))-1,1))</f>
        <v/>
      </c>
      <c r="B276" s="30" t="str">
        <f t="array" ref="B276">IF(ISERROR(INDEX(Longboard!$A$2:$C$603,SMALL(IF(Longboard!$C$2:$C$603=Data!$A$23,ROW(Longboard!$B$2:$B$603)),ROW(273:273))-1,2)),"",INDEX(Longboard!$A$2:$C$603,SMALL(IF(Longboard!$C$2:$C$603=Data!$A$23,ROW(Longboard!$B$2:$B$603)),ROW(273:273))-1,2))</f>
        <v/>
      </c>
    </row>
    <row r="277" spans="1:2" ht="15.75" thickBot="1">
      <c r="A277" s="30" t="str">
        <f t="array" ref="A277">IF(ISERROR(INDEX(Longboard!$A$2:$C$603,SMALL(IF(Longboard!$C$2:$C$603=Data!$A$23,ROW(Longboard!$A$2:$A$603)),ROW(274:274))-1,1)),"",INDEX(Longboard!$A$2:$C$603,SMALL(IF(Longboard!$C$2:$C$603=Data!$A$23,ROW(Longboard!$A$2:$A$603)),ROW(274:274))-1,1))</f>
        <v/>
      </c>
      <c r="B277" s="30" t="str">
        <f t="array" ref="B277">IF(ISERROR(INDEX(Longboard!$A$2:$C$603,SMALL(IF(Longboard!$C$2:$C$603=Data!$A$23,ROW(Longboard!$B$2:$B$603)),ROW(274:274))-1,2)),"",INDEX(Longboard!$A$2:$C$603,SMALL(IF(Longboard!$C$2:$C$603=Data!$A$23,ROW(Longboard!$B$2:$B$603)),ROW(274:274))-1,2))</f>
        <v/>
      </c>
    </row>
    <row r="278" spans="1:2" ht="15.75" thickBot="1">
      <c r="A278" s="30" t="str">
        <f t="array" ref="A278">IF(ISERROR(INDEX(Longboard!$A$2:$C$603,SMALL(IF(Longboard!$C$2:$C$603=Data!$A$23,ROW(Longboard!$A$2:$A$603)),ROW(275:275))-1,1)),"",INDEX(Longboard!$A$2:$C$603,SMALL(IF(Longboard!$C$2:$C$603=Data!$A$23,ROW(Longboard!$A$2:$A$603)),ROW(275:275))-1,1))</f>
        <v/>
      </c>
      <c r="B278" s="30" t="str">
        <f t="array" ref="B278">IF(ISERROR(INDEX(Longboard!$A$2:$C$603,SMALL(IF(Longboard!$C$2:$C$603=Data!$A$23,ROW(Longboard!$B$2:$B$603)),ROW(275:275))-1,2)),"",INDEX(Longboard!$A$2:$C$603,SMALL(IF(Longboard!$C$2:$C$603=Data!$A$23,ROW(Longboard!$B$2:$B$603)),ROW(275:275))-1,2))</f>
        <v/>
      </c>
    </row>
    <row r="279" spans="1:2" ht="15.75" thickBot="1">
      <c r="A279" s="30" t="str">
        <f t="array" ref="A279">IF(ISERROR(INDEX(Longboard!$A$2:$C$603,SMALL(IF(Longboard!$C$2:$C$603=Data!$A$23,ROW(Longboard!$A$2:$A$603)),ROW(276:276))-1,1)),"",INDEX(Longboard!$A$2:$C$603,SMALL(IF(Longboard!$C$2:$C$603=Data!$A$23,ROW(Longboard!$A$2:$A$603)),ROW(276:276))-1,1))</f>
        <v/>
      </c>
      <c r="B279" s="30" t="str">
        <f t="array" ref="B279">IF(ISERROR(INDEX(Longboard!$A$2:$C$603,SMALL(IF(Longboard!$C$2:$C$603=Data!$A$23,ROW(Longboard!$B$2:$B$603)),ROW(276:276))-1,2)),"",INDEX(Longboard!$A$2:$C$603,SMALL(IF(Longboard!$C$2:$C$603=Data!$A$23,ROW(Longboard!$B$2:$B$603)),ROW(276:276))-1,2))</f>
        <v/>
      </c>
    </row>
    <row r="280" spans="1:2" ht="15.75" thickBot="1">
      <c r="A280" s="30" t="str">
        <f t="array" ref="A280">IF(ISERROR(INDEX(Longboard!$A$2:$C$603,SMALL(IF(Longboard!$C$2:$C$603=Data!$A$23,ROW(Longboard!$A$2:$A$603)),ROW(277:277))-1,1)),"",INDEX(Longboard!$A$2:$C$603,SMALL(IF(Longboard!$C$2:$C$603=Data!$A$23,ROW(Longboard!$A$2:$A$603)),ROW(277:277))-1,1))</f>
        <v/>
      </c>
      <c r="B280" s="30" t="str">
        <f t="array" ref="B280">IF(ISERROR(INDEX(Longboard!$A$2:$C$603,SMALL(IF(Longboard!$C$2:$C$603=Data!$A$23,ROW(Longboard!$B$2:$B$603)),ROW(277:277))-1,2)),"",INDEX(Longboard!$A$2:$C$603,SMALL(IF(Longboard!$C$2:$C$603=Data!$A$23,ROW(Longboard!$B$2:$B$603)),ROW(277:277))-1,2))</f>
        <v/>
      </c>
    </row>
  </sheetData>
  <sheetProtection algorithmName="SHA-512" hashValue="3y/RmEnVZEW1qIjH3rR0enFvMKR8gdhkZTcCq5f9yzR25JMNm9OKbikGsaofyg6VLWjC+NGmrEsmpV1fg+gqbQ==" saltValue="vnC98SOdiuizAA/ND14i2g==" spinCount="100000" sheet="1" objects="1" scenarios="1"/>
  <mergeCells count="1">
    <mergeCell ref="A1:E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tabColor rgb="FF002060"/>
  </sheetPr>
  <dimension ref="A1:E280"/>
  <sheetViews>
    <sheetView workbookViewId="0">
      <selection activeCell="L25" sqref="L25"/>
    </sheetView>
  </sheetViews>
  <sheetFormatPr defaultColWidth="9.140625" defaultRowHeight="15"/>
  <cols>
    <col min="1" max="1" width="15.7109375" customWidth="1"/>
    <col min="2" max="2" width="17.28515625" customWidth="1"/>
    <col min="4" max="4" width="18.7109375" customWidth="1"/>
  </cols>
  <sheetData>
    <row r="1" spans="1:5" ht="15.75" thickBot="1">
      <c r="A1" s="204" t="s">
        <v>79</v>
      </c>
      <c r="B1" s="205"/>
      <c r="C1" s="205"/>
      <c r="D1" s="205"/>
      <c r="E1" s="206"/>
    </row>
    <row r="2" spans="1:5" ht="15.75" thickBot="1"/>
    <row r="3" spans="1:5" ht="15.75" thickBot="1">
      <c r="A3" s="30" t="s">
        <v>764</v>
      </c>
      <c r="B3" s="30" t="s">
        <v>765</v>
      </c>
      <c r="D3" s="14" t="s">
        <v>767</v>
      </c>
    </row>
    <row r="4" spans="1:5" ht="15.75" thickBot="1">
      <c r="A4" s="30">
        <f t="array" ref="A4">IF(ISERROR(INDEX(Longboard!$A$2:$C$603,SMALL(IF(Longboard!$C$2:$C$603=Data!$A$22,ROW(Longboard!$A$2:$A$603)),ROW(1:1))-1,1)),"",INDEX(Longboard!$A$2:$C$603,SMALL(IF(Longboard!$C$2:$C$603=Data!$A$22,ROW(Longboard!$A$2:$A$603)),ROW(1:1))-1,1))</f>
        <v>287</v>
      </c>
      <c r="B4" s="30" t="str">
        <f t="array" ref="B4">IF(ISERROR(INDEX(Longboard!$A$2:$C$603,SMALL(IF(Longboard!$C$2:$C$603=Data!$A$22,ROW(Longboard!$B$2:$B$603)),ROW(1:1))-1,2)),"",INDEX(Longboard!$A$2:$C$603,SMALL(IF(Longboard!$C$2:$C$603=Data!$A$22,ROW(Longboard!$B$2:$B$603)),ROW(1:1))-1,2))</f>
        <v>Missing Dozer IWI</v>
      </c>
      <c r="D4" s="9">
        <f>COUNT(A4:A280)</f>
        <v>1</v>
      </c>
    </row>
    <row r="5" spans="1:5" ht="15.75" thickBot="1">
      <c r="A5" s="30" t="str">
        <f t="array" ref="A5">IF(ISERROR(INDEX(Longboard!$A$2:$C$603,SMALL(IF(Longboard!$C$2:$C$603=Data!$A$22,ROW(Longboard!$A$2:$A$603)),ROW(2:2))-1,1)),"",INDEX(Longboard!$A$2:$C$603,SMALL(IF(Longboard!$C$2:$C$603=Data!$A$22,ROW(Longboard!$A$2:$A$603)),ROW(2:2))-1,1))</f>
        <v/>
      </c>
      <c r="B5" s="30" t="str">
        <f t="array" ref="B5">IF(ISERROR(INDEX(Longboard!$A$2:$C$603,SMALL(IF(Longboard!$C$2:$C$603=Data!$A$22,ROW(Longboard!$B$2:$B$603)),ROW(2:2))-1,2)),"",INDEX(Longboard!$A$2:$C$603,SMALL(IF(Longboard!$C$2:$C$603=Data!$A$22,ROW(Longboard!$B$2:$B$603)),ROW(2:2))-1,2))</f>
        <v/>
      </c>
    </row>
    <row r="6" spans="1:5" ht="15.75" thickBot="1">
      <c r="A6" s="30" t="str">
        <f t="array" ref="A6">IF(ISERROR(INDEX(Longboard!$A$2:$C$603,SMALL(IF(Longboard!$C$2:$C$603=Data!$A$22,ROW(Longboard!$A$2:$A$603)),ROW(3:3))-1,1)),"",INDEX(Longboard!$A$2:$C$603,SMALL(IF(Longboard!$C$2:$C$603=Data!$A$22,ROW(Longboard!$A$2:$A$603)),ROW(3:3))-1,1))</f>
        <v/>
      </c>
      <c r="B6" s="30" t="str">
        <f t="array" ref="B6">IF(ISERROR(INDEX(Longboard!$A$2:$C$603,SMALL(IF(Longboard!$C$2:$C$603=Data!$A$22,ROW(Longboard!$B$2:$B$603)),ROW(3:3))-1,2)),"",INDEX(Longboard!$A$2:$C$603,SMALL(IF(Longboard!$C$2:$C$603=Data!$A$22,ROW(Longboard!$B$2:$B$603)),ROW(3:3))-1,2))</f>
        <v/>
      </c>
    </row>
    <row r="7" spans="1:5" ht="15.75" thickBot="1">
      <c r="A7" s="30" t="str">
        <f t="array" ref="A7">IF(ISERROR(INDEX(Longboard!$A$2:$C$603,SMALL(IF(Longboard!$C$2:$C$603=Data!$A$22,ROW(Longboard!$A$2:$A$603)),ROW(4:4))-1,1)),"",INDEX(Longboard!$A$2:$C$603,SMALL(IF(Longboard!$C$2:$C$603=Data!$A$22,ROW(Longboard!$A$2:$A$603)),ROW(4:4))-1,1))</f>
        <v/>
      </c>
      <c r="B7" s="30" t="str">
        <f t="array" ref="B7">IF(ISERROR(INDEX(Longboard!$A$2:$C$603,SMALL(IF(Longboard!$C$2:$C$603=Data!$A$22,ROW(Longboard!$B$2:$B$603)),ROW(4:4))-1,2)),"",INDEX(Longboard!$A$2:$C$603,SMALL(IF(Longboard!$C$2:$C$603=Data!$A$22,ROW(Longboard!$B$2:$B$603)),ROW(4:4))-1,2))</f>
        <v/>
      </c>
    </row>
    <row r="8" spans="1:5" ht="15.75" thickBot="1">
      <c r="A8" s="30" t="str">
        <f t="array" ref="A8">IF(ISERROR(INDEX(Longboard!$A$2:$C$603,SMALL(IF(Longboard!$C$2:$C$603=Data!$A$22,ROW(Longboard!$A$2:$A$603)),ROW(5:5))-1,1)),"",INDEX(Longboard!$A$2:$C$603,SMALL(IF(Longboard!$C$2:$C$603=Data!$A$22,ROW(Longboard!$A$2:$A$603)),ROW(5:5))-1,1))</f>
        <v/>
      </c>
      <c r="B8" s="30" t="str">
        <f t="array" ref="B8">IF(ISERROR(INDEX(Longboard!$A$2:$C$603,SMALL(IF(Longboard!$C$2:$C$603=Data!$A$22,ROW(Longboard!$B$2:$B$603)),ROW(5:5))-1,2)),"",INDEX(Longboard!$A$2:$C$603,SMALL(IF(Longboard!$C$2:$C$603=Data!$A$22,ROW(Longboard!$B$2:$B$603)),ROW(5:5))-1,2))</f>
        <v/>
      </c>
    </row>
    <row r="9" spans="1:5" ht="15.75" thickBot="1">
      <c r="A9" s="30" t="str">
        <f t="array" ref="A9">IF(ISERROR(INDEX(Longboard!$A$2:$C$603,SMALL(IF(Longboard!$C$2:$C$603=Data!$A$22,ROW(Longboard!$A$2:$A$603)),ROW(6:6))-1,1)),"",INDEX(Longboard!$A$2:$C$603,SMALL(IF(Longboard!$C$2:$C$603=Data!$A$22,ROW(Longboard!$A$2:$A$603)),ROW(6:6))-1,1))</f>
        <v/>
      </c>
      <c r="B9" s="30" t="str">
        <f t="array" ref="B9">IF(ISERROR(INDEX(Longboard!$A$2:$C$603,SMALL(IF(Longboard!$C$2:$C$603=Data!$A$22,ROW(Longboard!$B$2:$B$603)),ROW(6:6))-1,2)),"",INDEX(Longboard!$A$2:$C$603,SMALL(IF(Longboard!$C$2:$C$603=Data!$A$22,ROW(Longboard!$B$2:$B$603)),ROW(6:6))-1,2))</f>
        <v/>
      </c>
    </row>
    <row r="10" spans="1:5" ht="15.75" thickBot="1">
      <c r="A10" s="30" t="str">
        <f t="array" ref="A10">IF(ISERROR(INDEX(Longboard!$A$2:$C$603,SMALL(IF(Longboard!$C$2:$C$603=Data!$A$22,ROW(Longboard!$A$2:$A$603)),ROW(7:7))-1,1)),"",INDEX(Longboard!$A$2:$C$603,SMALL(IF(Longboard!$C$2:$C$603=Data!$A$22,ROW(Longboard!$A$2:$A$603)),ROW(7:7))-1,1))</f>
        <v/>
      </c>
      <c r="B10" s="30" t="str">
        <f t="array" ref="B10">IF(ISERROR(INDEX(Longboard!$A$2:$C$603,SMALL(IF(Longboard!$C$2:$C$603=Data!$A$22,ROW(Longboard!$B$2:$B$603)),ROW(7:7))-1,2)),"",INDEX(Longboard!$A$2:$C$603,SMALL(IF(Longboard!$C$2:$C$603=Data!$A$22,ROW(Longboard!$B$2:$B$603)),ROW(7:7))-1,2))</f>
        <v/>
      </c>
    </row>
    <row r="11" spans="1:5" ht="15.75" thickBot="1">
      <c r="A11" s="30" t="str">
        <f t="array" ref="A11">IF(ISERROR(INDEX(Longboard!$A$2:$C$603,SMALL(IF(Longboard!$C$2:$C$603=Data!$A$22,ROW(Longboard!$A$2:$A$603)),ROW(8:8))-1,1)),"",INDEX(Longboard!$A$2:$C$603,SMALL(IF(Longboard!$C$2:$C$603=Data!$A$22,ROW(Longboard!$A$2:$A$603)),ROW(8:8))-1,1))</f>
        <v/>
      </c>
      <c r="B11" s="30" t="str">
        <f t="array" ref="B11">IF(ISERROR(INDEX(Longboard!$A$2:$C$603,SMALL(IF(Longboard!$C$2:$C$603=Data!$A$22,ROW(Longboard!$B$2:$B$603)),ROW(8:8))-1,2)),"",INDEX(Longboard!$A$2:$C$603,SMALL(IF(Longboard!$C$2:$C$603=Data!$A$22,ROW(Longboard!$B$2:$B$603)),ROW(8:8))-1,2))</f>
        <v/>
      </c>
    </row>
    <row r="12" spans="1:5" ht="15.75" thickBot="1">
      <c r="A12" s="30" t="str">
        <f t="array" ref="A12">IF(ISERROR(INDEX(Longboard!$A$2:$C$603,SMALL(IF(Longboard!$C$2:$C$603=Data!$A$22,ROW(Longboard!$A$2:$A$603)),ROW(9:9))-1,1)),"",INDEX(Longboard!$A$2:$C$603,SMALL(IF(Longboard!$C$2:$C$603=Data!$A$22,ROW(Longboard!$A$2:$A$603)),ROW(9:9))-1,1))</f>
        <v/>
      </c>
      <c r="B12" s="30" t="str">
        <f t="array" ref="B12">IF(ISERROR(INDEX(Longboard!$A$2:$C$603,SMALL(IF(Longboard!$C$2:$C$603=Data!$A$22,ROW(Longboard!$B$2:$B$603)),ROW(9:9))-1,2)),"",INDEX(Longboard!$A$2:$C$603,SMALL(IF(Longboard!$C$2:$C$603=Data!$A$22,ROW(Longboard!$B$2:$B$603)),ROW(9:9))-1,2))</f>
        <v/>
      </c>
    </row>
    <row r="13" spans="1:5" ht="15.75" thickBot="1">
      <c r="A13" s="30" t="str">
        <f t="array" ref="A13">IF(ISERROR(INDEX(Longboard!$A$2:$C$603,SMALL(IF(Longboard!$C$2:$C$603=Data!$A$22,ROW(Longboard!$A$2:$A$603)),ROW(10:10))-1,1)),"",INDEX(Longboard!$A$2:$C$603,SMALL(IF(Longboard!$C$2:$C$603=Data!$A$22,ROW(Longboard!$A$2:$A$603)),ROW(10:10))-1,1))</f>
        <v/>
      </c>
      <c r="B13" s="30" t="str">
        <f t="array" ref="B13">IF(ISERROR(INDEX(Longboard!$A$2:$C$603,SMALL(IF(Longboard!$C$2:$C$603=Data!$A$22,ROW(Longboard!$B$2:$B$603)),ROW(10:10))-1,2)),"",INDEX(Longboard!$A$2:$C$603,SMALL(IF(Longboard!$C$2:$C$603=Data!$A$22,ROW(Longboard!$B$2:$B$603)),ROW(10:10))-1,2))</f>
        <v/>
      </c>
    </row>
    <row r="14" spans="1:5" ht="15.75" thickBot="1">
      <c r="A14" s="30" t="str">
        <f t="array" ref="A14">IF(ISERROR(INDEX(Longboard!$A$2:$C$603,SMALL(IF(Longboard!$C$2:$C$603=Data!$A$22,ROW(Longboard!$A$2:$A$603)),ROW(11:11))-1,1)),"",INDEX(Longboard!$A$2:$C$603,SMALL(IF(Longboard!$C$2:$C$603=Data!$A$22,ROW(Longboard!$A$2:$A$603)),ROW(11:11))-1,1))</f>
        <v/>
      </c>
      <c r="B14" s="30" t="str">
        <f t="array" ref="B14">IF(ISERROR(INDEX(Longboard!$A$2:$C$603,SMALL(IF(Longboard!$C$2:$C$603=Data!$A$22,ROW(Longboard!$B$2:$B$603)),ROW(11:11))-1,2)),"",INDEX(Longboard!$A$2:$C$603,SMALL(IF(Longboard!$C$2:$C$603=Data!$A$22,ROW(Longboard!$B$2:$B$603)),ROW(11:11))-1,2))</f>
        <v/>
      </c>
    </row>
    <row r="15" spans="1:5" ht="15.75" thickBot="1">
      <c r="A15" s="30" t="str">
        <f t="array" ref="A15">IF(ISERROR(INDEX(Longboard!$A$2:$C$603,SMALL(IF(Longboard!$C$2:$C$603=Data!$A$22,ROW(Longboard!$A$2:$A$603)),ROW(12:12))-1,1)),"",INDEX(Longboard!$A$2:$C$603,SMALL(IF(Longboard!$C$2:$C$603=Data!$A$22,ROW(Longboard!$A$2:$A$603)),ROW(12:12))-1,1))</f>
        <v/>
      </c>
      <c r="B15" s="30" t="str">
        <f t="array" ref="B15">IF(ISERROR(INDEX(Longboard!$A$2:$C$603,SMALL(IF(Longboard!$C$2:$C$603=Data!$A$22,ROW(Longboard!$B$2:$B$603)),ROW(12:12))-1,2)),"",INDEX(Longboard!$A$2:$C$603,SMALL(IF(Longboard!$C$2:$C$603=Data!$A$22,ROW(Longboard!$B$2:$B$603)),ROW(12:12))-1,2))</f>
        <v/>
      </c>
    </row>
    <row r="16" spans="1:5" ht="15.75" thickBot="1">
      <c r="A16" s="30" t="str">
        <f t="array" ref="A16">IF(ISERROR(INDEX(Longboard!$A$2:$C$603,SMALL(IF(Longboard!$C$2:$C$603=Data!$A$22,ROW(Longboard!$A$2:$A$603)),ROW(13:13))-1,1)),"",INDEX(Longboard!$A$2:$C$603,SMALL(IF(Longboard!$C$2:$C$603=Data!$A$22,ROW(Longboard!$A$2:$A$603)),ROW(13:13))-1,1))</f>
        <v/>
      </c>
      <c r="B16" s="30" t="str">
        <f t="array" ref="B16">IF(ISERROR(INDEX(Longboard!$A$2:$C$603,SMALL(IF(Longboard!$C$2:$C$603=Data!$A$22,ROW(Longboard!$B$2:$B$603)),ROW(13:13))-1,2)),"",INDEX(Longboard!$A$2:$C$603,SMALL(IF(Longboard!$C$2:$C$603=Data!$A$22,ROW(Longboard!$B$2:$B$603)),ROW(13:13))-1,2))</f>
        <v/>
      </c>
    </row>
    <row r="17" spans="1:2" ht="15.75" thickBot="1">
      <c r="A17" s="30" t="str">
        <f t="array" ref="A17">IF(ISERROR(INDEX(Longboard!$A$2:$C$603,SMALL(IF(Longboard!$C$2:$C$603=Data!$A$22,ROW(Longboard!$A$2:$A$603)),ROW(14:14))-1,1)),"",INDEX(Longboard!$A$2:$C$603,SMALL(IF(Longboard!$C$2:$C$603=Data!$A$22,ROW(Longboard!$A$2:$A$603)),ROW(14:14))-1,1))</f>
        <v/>
      </c>
      <c r="B17" s="30" t="str">
        <f t="array" ref="B17">IF(ISERROR(INDEX(Longboard!$A$2:$C$603,SMALL(IF(Longboard!$C$2:$C$603=Data!$A$22,ROW(Longboard!$B$2:$B$603)),ROW(14:14))-1,2)),"",INDEX(Longboard!$A$2:$C$603,SMALL(IF(Longboard!$C$2:$C$603=Data!$A$22,ROW(Longboard!$B$2:$B$603)),ROW(14:14))-1,2))</f>
        <v/>
      </c>
    </row>
    <row r="18" spans="1:2" ht="15.75" thickBot="1">
      <c r="A18" s="30" t="str">
        <f t="array" ref="A18">IF(ISERROR(INDEX(Longboard!$A$2:$C$603,SMALL(IF(Longboard!$C$2:$C$603=Data!$A$22,ROW(Longboard!$A$2:$A$603)),ROW(15:15))-1,1)),"",INDEX(Longboard!$A$2:$C$603,SMALL(IF(Longboard!$C$2:$C$603=Data!$A$22,ROW(Longboard!$A$2:$A$603)),ROW(15:15))-1,1))</f>
        <v/>
      </c>
      <c r="B18" s="30" t="str">
        <f t="array" ref="B18">IF(ISERROR(INDEX(Longboard!$A$2:$C$603,SMALL(IF(Longboard!$C$2:$C$603=Data!$A$22,ROW(Longboard!$B$2:$B$603)),ROW(15:15))-1,2)),"",INDEX(Longboard!$A$2:$C$603,SMALL(IF(Longboard!$C$2:$C$603=Data!$A$22,ROW(Longboard!$B$2:$B$603)),ROW(15:15))-1,2))</f>
        <v/>
      </c>
    </row>
    <row r="19" spans="1:2" ht="15.75" thickBot="1">
      <c r="A19" s="30" t="str">
        <f t="array" ref="A19">IF(ISERROR(INDEX(Longboard!$A$2:$C$603,SMALL(IF(Longboard!$C$2:$C$603=Data!$A$22,ROW(Longboard!$A$2:$A$603)),ROW(16:16))-1,1)),"",INDEX(Longboard!$A$2:$C$603,SMALL(IF(Longboard!$C$2:$C$603=Data!$A$22,ROW(Longboard!$A$2:$A$603)),ROW(16:16))-1,1))</f>
        <v/>
      </c>
      <c r="B19" s="30" t="str">
        <f t="array" ref="B19">IF(ISERROR(INDEX(Longboard!$A$2:$C$603,SMALL(IF(Longboard!$C$2:$C$603=Data!$A$22,ROW(Longboard!$B$2:$B$603)),ROW(16:16))-1,2)),"",INDEX(Longboard!$A$2:$C$603,SMALL(IF(Longboard!$C$2:$C$603=Data!$A$22,ROW(Longboard!$B$2:$B$603)),ROW(16:16))-1,2))</f>
        <v/>
      </c>
    </row>
    <row r="20" spans="1:2" ht="15.75" thickBot="1">
      <c r="A20" s="30" t="str">
        <f t="array" ref="A20">IF(ISERROR(INDEX(Longboard!$A$2:$C$603,SMALL(IF(Longboard!$C$2:$C$603=Data!$A$22,ROW(Longboard!$A$2:$A$603)),ROW(17:17))-1,1)),"",INDEX(Longboard!$A$2:$C$603,SMALL(IF(Longboard!$C$2:$C$603=Data!$A$22,ROW(Longboard!$A$2:$A$603)),ROW(17:17))-1,1))</f>
        <v/>
      </c>
      <c r="B20" s="30" t="str">
        <f t="array" ref="B20">IF(ISERROR(INDEX(Longboard!$A$2:$C$603,SMALL(IF(Longboard!$C$2:$C$603=Data!$A$22,ROW(Longboard!$B$2:$B$603)),ROW(17:17))-1,2)),"",INDEX(Longboard!$A$2:$C$603,SMALL(IF(Longboard!$C$2:$C$603=Data!$A$22,ROW(Longboard!$B$2:$B$603)),ROW(17:17))-1,2))</f>
        <v/>
      </c>
    </row>
    <row r="21" spans="1:2" ht="15.75" thickBot="1">
      <c r="A21" s="30" t="str">
        <f t="array" ref="A21">IF(ISERROR(INDEX(Longboard!$A$2:$C$603,SMALL(IF(Longboard!$C$2:$C$603=Data!$A$22,ROW(Longboard!$A$2:$A$603)),ROW(18:18))-1,1)),"",INDEX(Longboard!$A$2:$C$603,SMALL(IF(Longboard!$C$2:$C$603=Data!$A$22,ROW(Longboard!$A$2:$A$603)),ROW(18:18))-1,1))</f>
        <v/>
      </c>
      <c r="B21" s="30" t="str">
        <f t="array" ref="B21">IF(ISERROR(INDEX(Longboard!$A$2:$C$603,SMALL(IF(Longboard!$C$2:$C$603=Data!$A$22,ROW(Longboard!$B$2:$B$603)),ROW(18:18))-1,2)),"",INDEX(Longboard!$A$2:$C$603,SMALL(IF(Longboard!$C$2:$C$603=Data!$A$22,ROW(Longboard!$B$2:$B$603)),ROW(18:18))-1,2))</f>
        <v/>
      </c>
    </row>
    <row r="22" spans="1:2" ht="15.75" thickBot="1">
      <c r="A22" s="30" t="str">
        <f t="array" ref="A22">IF(ISERROR(INDEX(Longboard!$A$2:$C$603,SMALL(IF(Longboard!$C$2:$C$603=Data!$A$22,ROW(Longboard!$A$2:$A$603)),ROW(19:19))-1,1)),"",INDEX(Longboard!$A$2:$C$603,SMALL(IF(Longboard!$C$2:$C$603=Data!$A$22,ROW(Longboard!$A$2:$A$603)),ROW(19:19))-1,1))</f>
        <v/>
      </c>
      <c r="B22" s="30" t="str">
        <f t="array" ref="B22">IF(ISERROR(INDEX(Longboard!$A$2:$C$603,SMALL(IF(Longboard!$C$2:$C$603=Data!$A$22,ROW(Longboard!$B$2:$B$603)),ROW(19:19))-1,2)),"",INDEX(Longboard!$A$2:$C$603,SMALL(IF(Longboard!$C$2:$C$603=Data!$A$22,ROW(Longboard!$B$2:$B$603)),ROW(19:19))-1,2))</f>
        <v/>
      </c>
    </row>
    <row r="23" spans="1:2" ht="15.75" thickBot="1">
      <c r="A23" s="30" t="str">
        <f t="array" ref="A23">IF(ISERROR(INDEX(Longboard!$A$2:$C$603,SMALL(IF(Longboard!$C$2:$C$603=Data!$A$22,ROW(Longboard!$A$2:$A$603)),ROW(20:20))-1,1)),"",INDEX(Longboard!$A$2:$C$603,SMALL(IF(Longboard!$C$2:$C$603=Data!$A$22,ROW(Longboard!$A$2:$A$603)),ROW(20:20))-1,1))</f>
        <v/>
      </c>
      <c r="B23" s="30" t="str">
        <f t="array" ref="B23">IF(ISERROR(INDEX(Longboard!$A$2:$C$603,SMALL(IF(Longboard!$C$2:$C$603=Data!$A$22,ROW(Longboard!$B$2:$B$603)),ROW(20:20))-1,2)),"",INDEX(Longboard!$A$2:$C$603,SMALL(IF(Longboard!$C$2:$C$603=Data!$A$22,ROW(Longboard!$B$2:$B$603)),ROW(20:20))-1,2))</f>
        <v/>
      </c>
    </row>
    <row r="24" spans="1:2" ht="15.75" thickBot="1">
      <c r="A24" s="30" t="str">
        <f t="array" ref="A24">IF(ISERROR(INDEX(Longboard!$A$2:$C$603,SMALL(IF(Longboard!$C$2:$C$603=Data!$A$22,ROW(Longboard!$A$2:$A$603)),ROW(21:21))-1,1)),"",INDEX(Longboard!$A$2:$C$603,SMALL(IF(Longboard!$C$2:$C$603=Data!$A$22,ROW(Longboard!$A$2:$A$603)),ROW(21:21))-1,1))</f>
        <v/>
      </c>
      <c r="B24" s="30" t="str">
        <f t="array" ref="B24">IF(ISERROR(INDEX(Longboard!$A$2:$C$603,SMALL(IF(Longboard!$C$2:$C$603=Data!$A$22,ROW(Longboard!$B$2:$B$603)),ROW(21:21))-1,2)),"",INDEX(Longboard!$A$2:$C$603,SMALL(IF(Longboard!$C$2:$C$603=Data!$A$22,ROW(Longboard!$B$2:$B$603)),ROW(21:21))-1,2))</f>
        <v/>
      </c>
    </row>
    <row r="25" spans="1:2" ht="15.75" thickBot="1">
      <c r="A25" s="30" t="str">
        <f t="array" ref="A25">IF(ISERROR(INDEX(Longboard!$A$2:$C$603,SMALL(IF(Longboard!$C$2:$C$603=Data!$A$22,ROW(Longboard!$A$2:$A$603)),ROW(22:22))-1,1)),"",INDEX(Longboard!$A$2:$C$603,SMALL(IF(Longboard!$C$2:$C$603=Data!$A$22,ROW(Longboard!$A$2:$A$603)),ROW(22:22))-1,1))</f>
        <v/>
      </c>
      <c r="B25" s="30" t="str">
        <f t="array" ref="B25">IF(ISERROR(INDEX(Longboard!$A$2:$C$603,SMALL(IF(Longboard!$C$2:$C$603=Data!$A$22,ROW(Longboard!$B$2:$B$603)),ROW(22:22))-1,2)),"",INDEX(Longboard!$A$2:$C$603,SMALL(IF(Longboard!$C$2:$C$603=Data!$A$22,ROW(Longboard!$B$2:$B$603)),ROW(22:22))-1,2))</f>
        <v/>
      </c>
    </row>
    <row r="26" spans="1:2" ht="15.75" thickBot="1">
      <c r="A26" s="30" t="str">
        <f t="array" ref="A26">IF(ISERROR(INDEX(Longboard!$A$2:$C$603,SMALL(IF(Longboard!$C$2:$C$603=Data!$A$22,ROW(Longboard!$A$2:$A$603)),ROW(23:23))-1,1)),"",INDEX(Longboard!$A$2:$C$603,SMALL(IF(Longboard!$C$2:$C$603=Data!$A$22,ROW(Longboard!$A$2:$A$603)),ROW(23:23))-1,1))</f>
        <v/>
      </c>
      <c r="B26" s="30" t="str">
        <f t="array" ref="B26">IF(ISERROR(INDEX(Longboard!$A$2:$C$603,SMALL(IF(Longboard!$C$2:$C$603=Data!$A$22,ROW(Longboard!$B$2:$B$603)),ROW(23:23))-1,2)),"",INDEX(Longboard!$A$2:$C$603,SMALL(IF(Longboard!$C$2:$C$603=Data!$A$22,ROW(Longboard!$B$2:$B$603)),ROW(23:23))-1,2))</f>
        <v/>
      </c>
    </row>
    <row r="27" spans="1:2" ht="15.75" thickBot="1">
      <c r="A27" s="30" t="str">
        <f t="array" ref="A27">IF(ISERROR(INDEX(Longboard!$A$2:$C$603,SMALL(IF(Longboard!$C$2:$C$603=Data!$A$22,ROW(Longboard!$A$2:$A$603)),ROW(24:24))-1,1)),"",INDEX(Longboard!$A$2:$C$603,SMALL(IF(Longboard!$C$2:$C$603=Data!$A$22,ROW(Longboard!$A$2:$A$603)),ROW(24:24))-1,1))</f>
        <v/>
      </c>
      <c r="B27" s="30" t="str">
        <f t="array" ref="B27">IF(ISERROR(INDEX(Longboard!$A$2:$C$603,SMALL(IF(Longboard!$C$2:$C$603=Data!$A$22,ROW(Longboard!$B$2:$B$603)),ROW(24:24))-1,2)),"",INDEX(Longboard!$A$2:$C$603,SMALL(IF(Longboard!$C$2:$C$603=Data!$A$22,ROW(Longboard!$B$2:$B$603)),ROW(24:24))-1,2))</f>
        <v/>
      </c>
    </row>
    <row r="28" spans="1:2" ht="15.75" thickBot="1">
      <c r="A28" s="30" t="str">
        <f t="array" ref="A28">IF(ISERROR(INDEX(Longboard!$A$2:$C$603,SMALL(IF(Longboard!$C$2:$C$603=Data!$A$22,ROW(Longboard!$A$2:$A$603)),ROW(25:25))-1,1)),"",INDEX(Longboard!$A$2:$C$603,SMALL(IF(Longboard!$C$2:$C$603=Data!$A$22,ROW(Longboard!$A$2:$A$603)),ROW(25:25))-1,1))</f>
        <v/>
      </c>
      <c r="B28" s="30" t="str">
        <f t="array" ref="B28">IF(ISERROR(INDEX(Longboard!$A$2:$C$603,SMALL(IF(Longboard!$C$2:$C$603=Data!$A$22,ROW(Longboard!$B$2:$B$603)),ROW(25:25))-1,2)),"",INDEX(Longboard!$A$2:$C$603,SMALL(IF(Longboard!$C$2:$C$603=Data!$A$22,ROW(Longboard!$B$2:$B$603)),ROW(25:25))-1,2))</f>
        <v/>
      </c>
    </row>
    <row r="29" spans="1:2" ht="15.75" thickBot="1">
      <c r="A29" s="30" t="str">
        <f t="array" ref="A29">IF(ISERROR(INDEX(Longboard!$A$2:$C$603,SMALL(IF(Longboard!$C$2:$C$603=Data!$A$22,ROW(Longboard!$A$2:$A$603)),ROW(26:26))-1,1)),"",INDEX(Longboard!$A$2:$C$603,SMALL(IF(Longboard!$C$2:$C$603=Data!$A$22,ROW(Longboard!$A$2:$A$603)),ROW(26:26))-1,1))</f>
        <v/>
      </c>
      <c r="B29" s="30" t="str">
        <f t="array" ref="B29">IF(ISERROR(INDEX(Longboard!$A$2:$C$603,SMALL(IF(Longboard!$C$2:$C$603=Data!$A$22,ROW(Longboard!$B$2:$B$603)),ROW(26:26))-1,2)),"",INDEX(Longboard!$A$2:$C$603,SMALL(IF(Longboard!$C$2:$C$603=Data!$A$22,ROW(Longboard!$B$2:$B$603)),ROW(26:26))-1,2))</f>
        <v/>
      </c>
    </row>
    <row r="30" spans="1:2" ht="15.75" thickBot="1">
      <c r="A30" s="30" t="str">
        <f t="array" ref="A30">IF(ISERROR(INDEX(Longboard!$A$2:$C$603,SMALL(IF(Longboard!$C$2:$C$603=Data!$A$22,ROW(Longboard!$A$2:$A$603)),ROW(27:27))-1,1)),"",INDEX(Longboard!$A$2:$C$603,SMALL(IF(Longboard!$C$2:$C$603=Data!$A$22,ROW(Longboard!$A$2:$A$603)),ROW(27:27))-1,1))</f>
        <v/>
      </c>
      <c r="B30" s="30" t="str">
        <f t="array" ref="B30">IF(ISERROR(INDEX(Longboard!$A$2:$C$603,SMALL(IF(Longboard!$C$2:$C$603=Data!$A$22,ROW(Longboard!$B$2:$B$603)),ROW(27:27))-1,2)),"",INDEX(Longboard!$A$2:$C$603,SMALL(IF(Longboard!$C$2:$C$603=Data!$A$22,ROW(Longboard!$B$2:$B$603)),ROW(27:27))-1,2))</f>
        <v/>
      </c>
    </row>
    <row r="31" spans="1:2" ht="15.75" thickBot="1">
      <c r="A31" s="30" t="str">
        <f t="array" ref="A31">IF(ISERROR(INDEX(Longboard!$A$2:$C$603,SMALL(IF(Longboard!$C$2:$C$603=Data!$A$22,ROW(Longboard!$A$2:$A$603)),ROW(28:28))-1,1)),"",INDEX(Longboard!$A$2:$C$603,SMALL(IF(Longboard!$C$2:$C$603=Data!$A$22,ROW(Longboard!$A$2:$A$603)),ROW(28:28))-1,1))</f>
        <v/>
      </c>
      <c r="B31" s="30" t="str">
        <f t="array" ref="B31">IF(ISERROR(INDEX(Longboard!$A$2:$C$603,SMALL(IF(Longboard!$C$2:$C$603=Data!$A$22,ROW(Longboard!$B$2:$B$603)),ROW(28:28))-1,2)),"",INDEX(Longboard!$A$2:$C$603,SMALL(IF(Longboard!$C$2:$C$603=Data!$A$22,ROW(Longboard!$B$2:$B$603)),ROW(28:28))-1,2))</f>
        <v/>
      </c>
    </row>
    <row r="32" spans="1:2" ht="15.75" thickBot="1">
      <c r="A32" s="30" t="str">
        <f t="array" ref="A32">IF(ISERROR(INDEX(Longboard!$A$2:$C$603,SMALL(IF(Longboard!$C$2:$C$603=Data!$A$22,ROW(Longboard!$A$2:$A$603)),ROW(29:29))-1,1)),"",INDEX(Longboard!$A$2:$C$603,SMALL(IF(Longboard!$C$2:$C$603=Data!$A$22,ROW(Longboard!$A$2:$A$603)),ROW(29:29))-1,1))</f>
        <v/>
      </c>
      <c r="B32" s="30" t="str">
        <f t="array" ref="B32">IF(ISERROR(INDEX(Longboard!$A$2:$C$603,SMALL(IF(Longboard!$C$2:$C$603=Data!$A$22,ROW(Longboard!$B$2:$B$603)),ROW(29:29))-1,2)),"",INDEX(Longboard!$A$2:$C$603,SMALL(IF(Longboard!$C$2:$C$603=Data!$A$22,ROW(Longboard!$B$2:$B$603)),ROW(29:29))-1,2))</f>
        <v/>
      </c>
    </row>
    <row r="33" spans="1:2" ht="15.75" thickBot="1">
      <c r="A33" s="30" t="str">
        <f t="array" ref="A33">IF(ISERROR(INDEX(Longboard!$A$2:$C$603,SMALL(IF(Longboard!$C$2:$C$603=Data!$A$22,ROW(Longboard!$A$2:$A$603)),ROW(30:30))-1,1)),"",INDEX(Longboard!$A$2:$C$603,SMALL(IF(Longboard!$C$2:$C$603=Data!$A$22,ROW(Longboard!$A$2:$A$603)),ROW(30:30))-1,1))</f>
        <v/>
      </c>
      <c r="B33" s="30" t="str">
        <f t="array" ref="B33">IF(ISERROR(INDEX(Longboard!$A$2:$C$603,SMALL(IF(Longboard!$C$2:$C$603=Data!$A$22,ROW(Longboard!$B$2:$B$603)),ROW(30:30))-1,2)),"",INDEX(Longboard!$A$2:$C$603,SMALL(IF(Longboard!$C$2:$C$603=Data!$A$22,ROW(Longboard!$B$2:$B$603)),ROW(30:30))-1,2))</f>
        <v/>
      </c>
    </row>
    <row r="34" spans="1:2" ht="15.75" thickBot="1">
      <c r="A34" s="30" t="str">
        <f t="array" ref="A34">IF(ISERROR(INDEX(Longboard!$A$2:$C$603,SMALL(IF(Longboard!$C$2:$C$603=Data!$A$22,ROW(Longboard!$A$2:$A$603)),ROW(31:31))-1,1)),"",INDEX(Longboard!$A$2:$C$603,SMALL(IF(Longboard!$C$2:$C$603=Data!$A$22,ROW(Longboard!$A$2:$A$603)),ROW(31:31))-1,1))</f>
        <v/>
      </c>
      <c r="B34" s="30" t="str">
        <f t="array" ref="B34">IF(ISERROR(INDEX(Longboard!$A$2:$C$603,SMALL(IF(Longboard!$C$2:$C$603=Data!$A$22,ROW(Longboard!$B$2:$B$603)),ROW(31:31))-1,2)),"",INDEX(Longboard!$A$2:$C$603,SMALL(IF(Longboard!$C$2:$C$603=Data!$A$22,ROW(Longboard!$B$2:$B$603)),ROW(31:31))-1,2))</f>
        <v/>
      </c>
    </row>
    <row r="35" spans="1:2" ht="15.75" thickBot="1">
      <c r="A35" s="30" t="str">
        <f t="array" ref="A35">IF(ISERROR(INDEX(Longboard!$A$2:$C$603,SMALL(IF(Longboard!$C$2:$C$603=Data!$A$22,ROW(Longboard!$A$2:$A$603)),ROW(32:32))-1,1)),"",INDEX(Longboard!$A$2:$C$603,SMALL(IF(Longboard!$C$2:$C$603=Data!$A$22,ROW(Longboard!$A$2:$A$603)),ROW(32:32))-1,1))</f>
        <v/>
      </c>
      <c r="B35" s="30" t="str">
        <f t="array" ref="B35">IF(ISERROR(INDEX(Longboard!$A$2:$C$603,SMALL(IF(Longboard!$C$2:$C$603=Data!$A$22,ROW(Longboard!$B$2:$B$603)),ROW(32:32))-1,2)),"",INDEX(Longboard!$A$2:$C$603,SMALL(IF(Longboard!$C$2:$C$603=Data!$A$22,ROW(Longboard!$B$2:$B$603)),ROW(32:32))-1,2))</f>
        <v/>
      </c>
    </row>
    <row r="36" spans="1:2" ht="15.75" thickBot="1">
      <c r="A36" s="30" t="str">
        <f t="array" ref="A36">IF(ISERROR(INDEX(Longboard!$A$2:$C$603,SMALL(IF(Longboard!$C$2:$C$603=Data!$A$22,ROW(Longboard!$A$2:$A$603)),ROW(33:33))-1,1)),"",INDEX(Longboard!$A$2:$C$603,SMALL(IF(Longboard!$C$2:$C$603=Data!$A$22,ROW(Longboard!$A$2:$A$603)),ROW(33:33))-1,1))</f>
        <v/>
      </c>
      <c r="B36" s="30" t="str">
        <f t="array" ref="B36">IF(ISERROR(INDEX(Longboard!$A$2:$C$603,SMALL(IF(Longboard!$C$2:$C$603=Data!$A$22,ROW(Longboard!$B$2:$B$603)),ROW(33:33))-1,2)),"",INDEX(Longboard!$A$2:$C$603,SMALL(IF(Longboard!$C$2:$C$603=Data!$A$22,ROW(Longboard!$B$2:$B$603)),ROW(33:33))-1,2))</f>
        <v/>
      </c>
    </row>
    <row r="37" spans="1:2" ht="15.75" thickBot="1">
      <c r="A37" s="30" t="str">
        <f t="array" ref="A37">IF(ISERROR(INDEX(Longboard!$A$2:$C$603,SMALL(IF(Longboard!$C$2:$C$603=Data!$A$22,ROW(Longboard!$A$2:$A$603)),ROW(34:34))-1,1)),"",INDEX(Longboard!$A$2:$C$603,SMALL(IF(Longboard!$C$2:$C$603=Data!$A$22,ROW(Longboard!$A$2:$A$603)),ROW(34:34))-1,1))</f>
        <v/>
      </c>
      <c r="B37" s="30" t="str">
        <f t="array" ref="B37">IF(ISERROR(INDEX(Longboard!$A$2:$C$603,SMALL(IF(Longboard!$C$2:$C$603=Data!$A$22,ROW(Longboard!$B$2:$B$603)),ROW(34:34))-1,2)),"",INDEX(Longboard!$A$2:$C$603,SMALL(IF(Longboard!$C$2:$C$603=Data!$A$22,ROW(Longboard!$B$2:$B$603)),ROW(34:34))-1,2))</f>
        <v/>
      </c>
    </row>
    <row r="38" spans="1:2" ht="15.75" thickBot="1">
      <c r="A38" s="30" t="str">
        <f t="array" ref="A38">IF(ISERROR(INDEX(Longboard!$A$2:$C$603,SMALL(IF(Longboard!$C$2:$C$603=Data!$A$22,ROW(Longboard!$A$2:$A$603)),ROW(35:35))-1,1)),"",INDEX(Longboard!$A$2:$C$603,SMALL(IF(Longboard!$C$2:$C$603=Data!$A$22,ROW(Longboard!$A$2:$A$603)),ROW(35:35))-1,1))</f>
        <v/>
      </c>
      <c r="B38" s="30" t="str">
        <f t="array" ref="B38">IF(ISERROR(INDEX(Longboard!$A$2:$C$603,SMALL(IF(Longboard!$C$2:$C$603=Data!$A$22,ROW(Longboard!$B$2:$B$603)),ROW(35:35))-1,2)),"",INDEX(Longboard!$A$2:$C$603,SMALL(IF(Longboard!$C$2:$C$603=Data!$A$22,ROW(Longboard!$B$2:$B$603)),ROW(35:35))-1,2))</f>
        <v/>
      </c>
    </row>
    <row r="39" spans="1:2" ht="15.75" thickBot="1">
      <c r="A39" s="30" t="str">
        <f t="array" ref="A39">IF(ISERROR(INDEX(Longboard!$A$2:$C$603,SMALL(IF(Longboard!$C$2:$C$603=Data!$A$22,ROW(Longboard!$A$2:$A$603)),ROW(36:36))-1,1)),"",INDEX(Longboard!$A$2:$C$603,SMALL(IF(Longboard!$C$2:$C$603=Data!$A$22,ROW(Longboard!$A$2:$A$603)),ROW(36:36))-1,1))</f>
        <v/>
      </c>
      <c r="B39" s="30" t="str">
        <f t="array" ref="B39">IF(ISERROR(INDEX(Longboard!$A$2:$C$603,SMALL(IF(Longboard!$C$2:$C$603=Data!$A$22,ROW(Longboard!$B$2:$B$603)),ROW(36:36))-1,2)),"",INDEX(Longboard!$A$2:$C$603,SMALL(IF(Longboard!$C$2:$C$603=Data!$A$22,ROW(Longboard!$B$2:$B$603)),ROW(36:36))-1,2))</f>
        <v/>
      </c>
    </row>
    <row r="40" spans="1:2" ht="15.75" thickBot="1">
      <c r="A40" s="30" t="str">
        <f t="array" ref="A40">IF(ISERROR(INDEX(Longboard!$A$2:$C$603,SMALL(IF(Longboard!$C$2:$C$603=Data!$A$22,ROW(Longboard!$A$2:$A$603)),ROW(37:37))-1,1)),"",INDEX(Longboard!$A$2:$C$603,SMALL(IF(Longboard!$C$2:$C$603=Data!$A$22,ROW(Longboard!$A$2:$A$603)),ROW(37:37))-1,1))</f>
        <v/>
      </c>
      <c r="B40" s="30" t="str">
        <f t="array" ref="B40">IF(ISERROR(INDEX(Longboard!$A$2:$C$603,SMALL(IF(Longboard!$C$2:$C$603=Data!$A$22,ROW(Longboard!$B$2:$B$603)),ROW(37:37))-1,2)),"",INDEX(Longboard!$A$2:$C$603,SMALL(IF(Longboard!$C$2:$C$603=Data!$A$22,ROW(Longboard!$B$2:$B$603)),ROW(37:37))-1,2))</f>
        <v/>
      </c>
    </row>
    <row r="41" spans="1:2" ht="15.75" thickBot="1">
      <c r="A41" s="30" t="str">
        <f t="array" ref="A41">IF(ISERROR(INDEX(Longboard!$A$2:$C$603,SMALL(IF(Longboard!$C$2:$C$603=Data!$A$22,ROW(Longboard!$A$2:$A$603)),ROW(38:38))-1,1)),"",INDEX(Longboard!$A$2:$C$603,SMALL(IF(Longboard!$C$2:$C$603=Data!$A$22,ROW(Longboard!$A$2:$A$603)),ROW(38:38))-1,1))</f>
        <v/>
      </c>
      <c r="B41" s="30" t="str">
        <f t="array" ref="B41">IF(ISERROR(INDEX(Longboard!$A$2:$C$603,SMALL(IF(Longboard!$C$2:$C$603=Data!$A$22,ROW(Longboard!$B$2:$B$603)),ROW(38:38))-1,2)),"",INDEX(Longboard!$A$2:$C$603,SMALL(IF(Longboard!$C$2:$C$603=Data!$A$22,ROW(Longboard!$B$2:$B$603)),ROW(38:38))-1,2))</f>
        <v/>
      </c>
    </row>
    <row r="42" spans="1:2" ht="15.75" thickBot="1">
      <c r="A42" s="30" t="str">
        <f t="array" ref="A42">IF(ISERROR(INDEX(Longboard!$A$2:$C$603,SMALL(IF(Longboard!$C$2:$C$603=Data!$A$22,ROW(Longboard!$A$2:$A$603)),ROW(39:39))-1,1)),"",INDEX(Longboard!$A$2:$C$603,SMALL(IF(Longboard!$C$2:$C$603=Data!$A$22,ROW(Longboard!$A$2:$A$603)),ROW(39:39))-1,1))</f>
        <v/>
      </c>
      <c r="B42" s="30" t="str">
        <f t="array" ref="B42">IF(ISERROR(INDEX(Longboard!$A$2:$C$603,SMALL(IF(Longboard!$C$2:$C$603=Data!$A$22,ROW(Longboard!$B$2:$B$603)),ROW(39:39))-1,2)),"",INDEX(Longboard!$A$2:$C$603,SMALL(IF(Longboard!$C$2:$C$603=Data!$A$22,ROW(Longboard!$B$2:$B$603)),ROW(39:39))-1,2))</f>
        <v/>
      </c>
    </row>
    <row r="43" spans="1:2" ht="15.75" thickBot="1">
      <c r="A43" s="30" t="str">
        <f t="array" ref="A43">IF(ISERROR(INDEX(Longboard!$A$2:$C$603,SMALL(IF(Longboard!$C$2:$C$603=Data!$A$22,ROW(Longboard!$A$2:$A$603)),ROW(40:40))-1,1)),"",INDEX(Longboard!$A$2:$C$603,SMALL(IF(Longboard!$C$2:$C$603=Data!$A$22,ROW(Longboard!$A$2:$A$603)),ROW(40:40))-1,1))</f>
        <v/>
      </c>
      <c r="B43" s="30" t="str">
        <f t="array" ref="B43">IF(ISERROR(INDEX(Longboard!$A$2:$C$603,SMALL(IF(Longboard!$C$2:$C$603=Data!$A$22,ROW(Longboard!$B$2:$B$603)),ROW(40:40))-1,2)),"",INDEX(Longboard!$A$2:$C$603,SMALL(IF(Longboard!$C$2:$C$603=Data!$A$22,ROW(Longboard!$B$2:$B$603)),ROW(40:40))-1,2))</f>
        <v/>
      </c>
    </row>
    <row r="44" spans="1:2" ht="15.75" thickBot="1">
      <c r="A44" s="30" t="str">
        <f t="array" ref="A44">IF(ISERROR(INDEX(Longboard!$A$2:$C$603,SMALL(IF(Longboard!$C$2:$C$603=Data!$A$22,ROW(Longboard!$A$2:$A$603)),ROW(41:41))-1,1)),"",INDEX(Longboard!$A$2:$C$603,SMALL(IF(Longboard!$C$2:$C$603=Data!$A$22,ROW(Longboard!$A$2:$A$603)),ROW(41:41))-1,1))</f>
        <v/>
      </c>
      <c r="B44" s="30" t="str">
        <f t="array" ref="B44">IF(ISERROR(INDEX(Longboard!$A$2:$C$603,SMALL(IF(Longboard!$C$2:$C$603=Data!$A$22,ROW(Longboard!$B$2:$B$603)),ROW(41:41))-1,2)),"",INDEX(Longboard!$A$2:$C$603,SMALL(IF(Longboard!$C$2:$C$603=Data!$A$22,ROW(Longboard!$B$2:$B$603)),ROW(41:41))-1,2))</f>
        <v/>
      </c>
    </row>
    <row r="45" spans="1:2" ht="15.75" thickBot="1">
      <c r="A45" s="30" t="str">
        <f t="array" ref="A45">IF(ISERROR(INDEX(Longboard!$A$2:$C$603,SMALL(IF(Longboard!$C$2:$C$603=Data!$A$22,ROW(Longboard!$A$2:$A$603)),ROW(42:42))-1,1)),"",INDEX(Longboard!$A$2:$C$603,SMALL(IF(Longboard!$C$2:$C$603=Data!$A$22,ROW(Longboard!$A$2:$A$603)),ROW(42:42))-1,1))</f>
        <v/>
      </c>
      <c r="B45" s="30" t="str">
        <f t="array" ref="B45">IF(ISERROR(INDEX(Longboard!$A$2:$C$603,SMALL(IF(Longboard!$C$2:$C$603=Data!$A$22,ROW(Longboard!$B$2:$B$603)),ROW(42:42))-1,2)),"",INDEX(Longboard!$A$2:$C$603,SMALL(IF(Longboard!$C$2:$C$603=Data!$A$22,ROW(Longboard!$B$2:$B$603)),ROW(42:42))-1,2))</f>
        <v/>
      </c>
    </row>
    <row r="46" spans="1:2" ht="15.75" thickBot="1">
      <c r="A46" s="30" t="str">
        <f t="array" ref="A46">IF(ISERROR(INDEX(Longboard!$A$2:$C$603,SMALL(IF(Longboard!$C$2:$C$603=Data!$A$22,ROW(Longboard!$A$2:$A$603)),ROW(43:43))-1,1)),"",INDEX(Longboard!$A$2:$C$603,SMALL(IF(Longboard!$C$2:$C$603=Data!$A$22,ROW(Longboard!$A$2:$A$603)),ROW(43:43))-1,1))</f>
        <v/>
      </c>
      <c r="B46" s="30" t="str">
        <f t="array" ref="B46">IF(ISERROR(INDEX(Longboard!$A$2:$C$603,SMALL(IF(Longboard!$C$2:$C$603=Data!$A$22,ROW(Longboard!$B$2:$B$603)),ROW(43:43))-1,2)),"",INDEX(Longboard!$A$2:$C$603,SMALL(IF(Longboard!$C$2:$C$603=Data!$A$22,ROW(Longboard!$B$2:$B$603)),ROW(43:43))-1,2))</f>
        <v/>
      </c>
    </row>
    <row r="47" spans="1:2" ht="15.75" thickBot="1">
      <c r="A47" s="30" t="str">
        <f t="array" ref="A47">IF(ISERROR(INDEX(Longboard!$A$2:$C$603,SMALL(IF(Longboard!$C$2:$C$603=Data!$A$22,ROW(Longboard!$A$2:$A$603)),ROW(44:44))-1,1)),"",INDEX(Longboard!$A$2:$C$603,SMALL(IF(Longboard!$C$2:$C$603=Data!$A$22,ROW(Longboard!$A$2:$A$603)),ROW(44:44))-1,1))</f>
        <v/>
      </c>
      <c r="B47" s="30" t="str">
        <f t="array" ref="B47">IF(ISERROR(INDEX(Longboard!$A$2:$C$603,SMALL(IF(Longboard!$C$2:$C$603=Data!$A$22,ROW(Longboard!$B$2:$B$603)),ROW(44:44))-1,2)),"",INDEX(Longboard!$A$2:$C$603,SMALL(IF(Longboard!$C$2:$C$603=Data!$A$22,ROW(Longboard!$B$2:$B$603)),ROW(44:44))-1,2))</f>
        <v/>
      </c>
    </row>
    <row r="48" spans="1:2" ht="15.75" thickBot="1">
      <c r="A48" s="30" t="str">
        <f t="array" ref="A48">IF(ISERROR(INDEX(Longboard!$A$2:$C$603,SMALL(IF(Longboard!$C$2:$C$603=Data!$A$22,ROW(Longboard!$A$2:$A$603)),ROW(45:45))-1,1)),"",INDEX(Longboard!$A$2:$C$603,SMALL(IF(Longboard!$C$2:$C$603=Data!$A$22,ROW(Longboard!$A$2:$A$603)),ROW(45:45))-1,1))</f>
        <v/>
      </c>
      <c r="B48" s="30" t="str">
        <f t="array" ref="B48">IF(ISERROR(INDEX(Longboard!$A$2:$C$603,SMALL(IF(Longboard!$C$2:$C$603=Data!$A$22,ROW(Longboard!$B$2:$B$603)),ROW(45:45))-1,2)),"",INDEX(Longboard!$A$2:$C$603,SMALL(IF(Longboard!$C$2:$C$603=Data!$A$22,ROW(Longboard!$B$2:$B$603)),ROW(45:45))-1,2))</f>
        <v/>
      </c>
    </row>
    <row r="49" spans="1:2" ht="15.75" thickBot="1">
      <c r="A49" s="30" t="str">
        <f t="array" ref="A49">IF(ISERROR(INDEX(Longboard!$A$2:$C$603,SMALL(IF(Longboard!$C$2:$C$603=Data!$A$22,ROW(Longboard!$A$2:$A$603)),ROW(46:46))-1,1)),"",INDEX(Longboard!$A$2:$C$603,SMALL(IF(Longboard!$C$2:$C$603=Data!$A$22,ROW(Longboard!$A$2:$A$603)),ROW(46:46))-1,1))</f>
        <v/>
      </c>
      <c r="B49" s="30" t="str">
        <f t="array" ref="B49">IF(ISERROR(INDEX(Longboard!$A$2:$C$603,SMALL(IF(Longboard!$C$2:$C$603=Data!$A$22,ROW(Longboard!$B$2:$B$603)),ROW(46:46))-1,2)),"",INDEX(Longboard!$A$2:$C$603,SMALL(IF(Longboard!$C$2:$C$603=Data!$A$22,ROW(Longboard!$B$2:$B$603)),ROW(46:46))-1,2))</f>
        <v/>
      </c>
    </row>
    <row r="50" spans="1:2" ht="15.75" thickBot="1">
      <c r="A50" s="30" t="str">
        <f t="array" ref="A50">IF(ISERROR(INDEX(Longboard!$A$2:$C$603,SMALL(IF(Longboard!$C$2:$C$603=Data!$A$22,ROW(Longboard!$A$2:$A$603)),ROW(47:47))-1,1)),"",INDEX(Longboard!$A$2:$C$603,SMALL(IF(Longboard!$C$2:$C$603=Data!$A$22,ROW(Longboard!$A$2:$A$603)),ROW(47:47))-1,1))</f>
        <v/>
      </c>
      <c r="B50" s="30" t="str">
        <f t="array" ref="B50">IF(ISERROR(INDEX(Longboard!$A$2:$C$603,SMALL(IF(Longboard!$C$2:$C$603=Data!$A$22,ROW(Longboard!$B$2:$B$603)),ROW(47:47))-1,2)),"",INDEX(Longboard!$A$2:$C$603,SMALL(IF(Longboard!$C$2:$C$603=Data!$A$22,ROW(Longboard!$B$2:$B$603)),ROW(47:47))-1,2))</f>
        <v/>
      </c>
    </row>
    <row r="51" spans="1:2" ht="15.75" thickBot="1">
      <c r="A51" s="30" t="str">
        <f t="array" ref="A51">IF(ISERROR(INDEX(Longboard!$A$2:$C$603,SMALL(IF(Longboard!$C$2:$C$603=Data!$A$22,ROW(Longboard!$A$2:$A$603)),ROW(48:48))-1,1)),"",INDEX(Longboard!$A$2:$C$603,SMALL(IF(Longboard!$C$2:$C$603=Data!$A$22,ROW(Longboard!$A$2:$A$603)),ROW(48:48))-1,1))</f>
        <v/>
      </c>
      <c r="B51" s="30" t="str">
        <f t="array" ref="B51">IF(ISERROR(INDEX(Longboard!$A$2:$C$603,SMALL(IF(Longboard!$C$2:$C$603=Data!$A$22,ROW(Longboard!$B$2:$B$603)),ROW(48:48))-1,2)),"",INDEX(Longboard!$A$2:$C$603,SMALL(IF(Longboard!$C$2:$C$603=Data!$A$22,ROW(Longboard!$B$2:$B$603)),ROW(48:48))-1,2))</f>
        <v/>
      </c>
    </row>
    <row r="52" spans="1:2" ht="15.75" thickBot="1">
      <c r="A52" s="30" t="str">
        <f t="array" ref="A52">IF(ISERROR(INDEX(Longboard!$A$2:$C$603,SMALL(IF(Longboard!$C$2:$C$603=Data!$A$22,ROW(Longboard!$A$2:$A$603)),ROW(49:49))-1,1)),"",INDEX(Longboard!$A$2:$C$603,SMALL(IF(Longboard!$C$2:$C$603=Data!$A$22,ROW(Longboard!$A$2:$A$603)),ROW(49:49))-1,1))</f>
        <v/>
      </c>
      <c r="B52" s="30" t="str">
        <f t="array" ref="B52">IF(ISERROR(INDEX(Longboard!$A$2:$C$603,SMALL(IF(Longboard!$C$2:$C$603=Data!$A$22,ROW(Longboard!$B$2:$B$603)),ROW(49:49))-1,2)),"",INDEX(Longboard!$A$2:$C$603,SMALL(IF(Longboard!$C$2:$C$603=Data!$A$22,ROW(Longboard!$B$2:$B$603)),ROW(49:49))-1,2))</f>
        <v/>
      </c>
    </row>
    <row r="53" spans="1:2" ht="15.75" thickBot="1">
      <c r="A53" s="30" t="str">
        <f t="array" ref="A53">IF(ISERROR(INDEX(Longboard!$A$2:$C$603,SMALL(IF(Longboard!$C$2:$C$603=Data!$A$22,ROW(Longboard!$A$2:$A$603)),ROW(50:50))-1,1)),"",INDEX(Longboard!$A$2:$C$603,SMALL(IF(Longboard!$C$2:$C$603=Data!$A$22,ROW(Longboard!$A$2:$A$603)),ROW(50:50))-1,1))</f>
        <v/>
      </c>
      <c r="B53" s="30" t="str">
        <f t="array" ref="B53">IF(ISERROR(INDEX(Longboard!$A$2:$C$603,SMALL(IF(Longboard!$C$2:$C$603=Data!$A$22,ROW(Longboard!$B$2:$B$603)),ROW(50:50))-1,2)),"",INDEX(Longboard!$A$2:$C$603,SMALL(IF(Longboard!$C$2:$C$603=Data!$A$22,ROW(Longboard!$B$2:$B$603)),ROW(50:50))-1,2))</f>
        <v/>
      </c>
    </row>
    <row r="54" spans="1:2" ht="15.75" thickBot="1">
      <c r="A54" s="30" t="str">
        <f t="array" ref="A54">IF(ISERROR(INDEX(Longboard!$A$2:$C$603,SMALL(IF(Longboard!$C$2:$C$603=Data!$A$22,ROW(Longboard!$A$2:$A$603)),ROW(51:51))-1,1)),"",INDEX(Longboard!$A$2:$C$603,SMALL(IF(Longboard!$C$2:$C$603=Data!$A$22,ROW(Longboard!$A$2:$A$603)),ROW(51:51))-1,1))</f>
        <v/>
      </c>
      <c r="B54" s="30" t="str">
        <f t="array" ref="B54">IF(ISERROR(INDEX(Longboard!$A$2:$C$603,SMALL(IF(Longboard!$C$2:$C$603=Data!$A$22,ROW(Longboard!$B$2:$B$603)),ROW(51:51))-1,2)),"",INDEX(Longboard!$A$2:$C$603,SMALL(IF(Longboard!$C$2:$C$603=Data!$A$22,ROW(Longboard!$B$2:$B$603)),ROW(51:51))-1,2))</f>
        <v/>
      </c>
    </row>
    <row r="55" spans="1:2" ht="15.75" thickBot="1">
      <c r="A55" s="30" t="str">
        <f t="array" ref="A55">IF(ISERROR(INDEX(Longboard!$A$2:$C$603,SMALL(IF(Longboard!$C$2:$C$603=Data!$A$22,ROW(Longboard!$A$2:$A$603)),ROW(52:52))-1,1)),"",INDEX(Longboard!$A$2:$C$603,SMALL(IF(Longboard!$C$2:$C$603=Data!$A$22,ROW(Longboard!$A$2:$A$603)),ROW(52:52))-1,1))</f>
        <v/>
      </c>
      <c r="B55" s="30" t="str">
        <f t="array" ref="B55">IF(ISERROR(INDEX(Longboard!$A$2:$C$603,SMALL(IF(Longboard!$C$2:$C$603=Data!$A$22,ROW(Longboard!$B$2:$B$603)),ROW(52:52))-1,2)),"",INDEX(Longboard!$A$2:$C$603,SMALL(IF(Longboard!$C$2:$C$603=Data!$A$22,ROW(Longboard!$B$2:$B$603)),ROW(52:52))-1,2))</f>
        <v/>
      </c>
    </row>
    <row r="56" spans="1:2" ht="15.75" thickBot="1">
      <c r="A56" s="30" t="str">
        <f t="array" ref="A56">IF(ISERROR(INDEX(Longboard!$A$2:$C$603,SMALL(IF(Longboard!$C$2:$C$603=Data!$A$22,ROW(Longboard!$A$2:$A$603)),ROW(53:53))-1,1)),"",INDEX(Longboard!$A$2:$C$603,SMALL(IF(Longboard!$C$2:$C$603=Data!$A$22,ROW(Longboard!$A$2:$A$603)),ROW(53:53))-1,1))</f>
        <v/>
      </c>
      <c r="B56" s="30" t="str">
        <f t="array" ref="B56">IF(ISERROR(INDEX(Longboard!$A$2:$C$603,SMALL(IF(Longboard!$C$2:$C$603=Data!$A$22,ROW(Longboard!$B$2:$B$603)),ROW(53:53))-1,2)),"",INDEX(Longboard!$A$2:$C$603,SMALL(IF(Longboard!$C$2:$C$603=Data!$A$22,ROW(Longboard!$B$2:$B$603)),ROW(53:53))-1,2))</f>
        <v/>
      </c>
    </row>
    <row r="57" spans="1:2" ht="15.75" thickBot="1">
      <c r="A57" s="30" t="str">
        <f t="array" ref="A57">IF(ISERROR(INDEX(Longboard!$A$2:$C$603,SMALL(IF(Longboard!$C$2:$C$603=Data!$A$22,ROW(Longboard!$A$2:$A$603)),ROW(54:54))-1,1)),"",INDEX(Longboard!$A$2:$C$603,SMALL(IF(Longboard!$C$2:$C$603=Data!$A$22,ROW(Longboard!$A$2:$A$603)),ROW(54:54))-1,1))</f>
        <v/>
      </c>
      <c r="B57" s="30" t="str">
        <f t="array" ref="B57">IF(ISERROR(INDEX(Longboard!$A$2:$C$603,SMALL(IF(Longboard!$C$2:$C$603=Data!$A$22,ROW(Longboard!$B$2:$B$603)),ROW(54:54))-1,2)),"",INDEX(Longboard!$A$2:$C$603,SMALL(IF(Longboard!$C$2:$C$603=Data!$A$22,ROW(Longboard!$B$2:$B$603)),ROW(54:54))-1,2))</f>
        <v/>
      </c>
    </row>
    <row r="58" spans="1:2" ht="15.75" thickBot="1">
      <c r="A58" s="30" t="str">
        <f t="array" ref="A58">IF(ISERROR(INDEX(Longboard!$A$2:$C$603,SMALL(IF(Longboard!$C$2:$C$603=Data!$A$22,ROW(Longboard!$A$2:$A$603)),ROW(55:55))-1,1)),"",INDEX(Longboard!$A$2:$C$603,SMALL(IF(Longboard!$C$2:$C$603=Data!$A$22,ROW(Longboard!$A$2:$A$603)),ROW(55:55))-1,1))</f>
        <v/>
      </c>
      <c r="B58" s="30" t="str">
        <f t="array" ref="B58">IF(ISERROR(INDEX(Longboard!$A$2:$C$603,SMALL(IF(Longboard!$C$2:$C$603=Data!$A$22,ROW(Longboard!$B$2:$B$603)),ROW(55:55))-1,2)),"",INDEX(Longboard!$A$2:$C$603,SMALL(IF(Longboard!$C$2:$C$603=Data!$A$22,ROW(Longboard!$B$2:$B$603)),ROW(55:55))-1,2))</f>
        <v/>
      </c>
    </row>
    <row r="59" spans="1:2" ht="15.75" thickBot="1">
      <c r="A59" s="30" t="str">
        <f t="array" ref="A59">IF(ISERROR(INDEX(Longboard!$A$2:$C$603,SMALL(IF(Longboard!$C$2:$C$603=Data!$A$22,ROW(Longboard!$A$2:$A$603)),ROW(56:56))-1,1)),"",INDEX(Longboard!$A$2:$C$603,SMALL(IF(Longboard!$C$2:$C$603=Data!$A$22,ROW(Longboard!$A$2:$A$603)),ROW(56:56))-1,1))</f>
        <v/>
      </c>
      <c r="B59" s="30" t="str">
        <f t="array" ref="B59">IF(ISERROR(INDEX(Longboard!$A$2:$C$603,SMALL(IF(Longboard!$C$2:$C$603=Data!$A$22,ROW(Longboard!$B$2:$B$603)),ROW(56:56))-1,2)),"",INDEX(Longboard!$A$2:$C$603,SMALL(IF(Longboard!$C$2:$C$603=Data!$A$22,ROW(Longboard!$B$2:$B$603)),ROW(56:56))-1,2))</f>
        <v/>
      </c>
    </row>
    <row r="60" spans="1:2" ht="15.75" thickBot="1">
      <c r="A60" s="30" t="str">
        <f t="array" ref="A60">IF(ISERROR(INDEX(Longboard!$A$2:$C$603,SMALL(IF(Longboard!$C$2:$C$603=Data!$A$22,ROW(Longboard!$A$2:$A$603)),ROW(57:57))-1,1)),"",INDEX(Longboard!$A$2:$C$603,SMALL(IF(Longboard!$C$2:$C$603=Data!$A$22,ROW(Longboard!$A$2:$A$603)),ROW(57:57))-1,1))</f>
        <v/>
      </c>
      <c r="B60" s="30" t="str">
        <f t="array" ref="B60">IF(ISERROR(INDEX(Longboard!$A$2:$C$603,SMALL(IF(Longboard!$C$2:$C$603=Data!$A$22,ROW(Longboard!$B$2:$B$603)),ROW(57:57))-1,2)),"",INDEX(Longboard!$A$2:$C$603,SMALL(IF(Longboard!$C$2:$C$603=Data!$A$22,ROW(Longboard!$B$2:$B$603)),ROW(57:57))-1,2))</f>
        <v/>
      </c>
    </row>
    <row r="61" spans="1:2" ht="15.75" thickBot="1">
      <c r="A61" s="30" t="str">
        <f t="array" ref="A61">IF(ISERROR(INDEX(Longboard!$A$2:$C$603,SMALL(IF(Longboard!$C$2:$C$603=Data!$A$22,ROW(Longboard!$A$2:$A$603)),ROW(58:58))-1,1)),"",INDEX(Longboard!$A$2:$C$603,SMALL(IF(Longboard!$C$2:$C$603=Data!$A$22,ROW(Longboard!$A$2:$A$603)),ROW(58:58))-1,1))</f>
        <v/>
      </c>
      <c r="B61" s="30" t="str">
        <f t="array" ref="B61">IF(ISERROR(INDEX(Longboard!$A$2:$C$603,SMALL(IF(Longboard!$C$2:$C$603=Data!$A$22,ROW(Longboard!$B$2:$B$603)),ROW(58:58))-1,2)),"",INDEX(Longboard!$A$2:$C$603,SMALL(IF(Longboard!$C$2:$C$603=Data!$A$22,ROW(Longboard!$B$2:$B$603)),ROW(58:58))-1,2))</f>
        <v/>
      </c>
    </row>
    <row r="62" spans="1:2" ht="15.75" thickBot="1">
      <c r="A62" s="30" t="str">
        <f t="array" ref="A62">IF(ISERROR(INDEX(Longboard!$A$2:$C$603,SMALL(IF(Longboard!$C$2:$C$603=Data!$A$22,ROW(Longboard!$A$2:$A$603)),ROW(59:59))-1,1)),"",INDEX(Longboard!$A$2:$C$603,SMALL(IF(Longboard!$C$2:$C$603=Data!$A$22,ROW(Longboard!$A$2:$A$603)),ROW(59:59))-1,1))</f>
        <v/>
      </c>
      <c r="B62" s="30" t="str">
        <f t="array" ref="B62">IF(ISERROR(INDEX(Longboard!$A$2:$C$603,SMALL(IF(Longboard!$C$2:$C$603=Data!$A$22,ROW(Longboard!$B$2:$B$603)),ROW(59:59))-1,2)),"",INDEX(Longboard!$A$2:$C$603,SMALL(IF(Longboard!$C$2:$C$603=Data!$A$22,ROW(Longboard!$B$2:$B$603)),ROW(59:59))-1,2))</f>
        <v/>
      </c>
    </row>
    <row r="63" spans="1:2" ht="15.75" thickBot="1">
      <c r="A63" s="30" t="str">
        <f t="array" ref="A63">IF(ISERROR(INDEX(Longboard!$A$2:$C$603,SMALL(IF(Longboard!$C$2:$C$603=Data!$A$22,ROW(Longboard!$A$2:$A$603)),ROW(60:60))-1,1)),"",INDEX(Longboard!$A$2:$C$603,SMALL(IF(Longboard!$C$2:$C$603=Data!$A$22,ROW(Longboard!$A$2:$A$603)),ROW(60:60))-1,1))</f>
        <v/>
      </c>
      <c r="B63" s="30" t="str">
        <f t="array" ref="B63">IF(ISERROR(INDEX(Longboard!$A$2:$C$603,SMALL(IF(Longboard!$C$2:$C$603=Data!$A$22,ROW(Longboard!$B$2:$B$603)),ROW(60:60))-1,2)),"",INDEX(Longboard!$A$2:$C$603,SMALL(IF(Longboard!$C$2:$C$603=Data!$A$22,ROW(Longboard!$B$2:$B$603)),ROW(60:60))-1,2))</f>
        <v/>
      </c>
    </row>
    <row r="64" spans="1:2" ht="15.75" thickBot="1">
      <c r="A64" s="30" t="str">
        <f t="array" ref="A64">IF(ISERROR(INDEX(Longboard!$A$2:$C$603,SMALL(IF(Longboard!$C$2:$C$603=Data!$A$22,ROW(Longboard!$A$2:$A$603)),ROW(61:61))-1,1)),"",INDEX(Longboard!$A$2:$C$603,SMALL(IF(Longboard!$C$2:$C$603=Data!$A$22,ROW(Longboard!$A$2:$A$603)),ROW(61:61))-1,1))</f>
        <v/>
      </c>
      <c r="B64" s="30" t="str">
        <f t="array" ref="B64">IF(ISERROR(INDEX(Longboard!$A$2:$C$603,SMALL(IF(Longboard!$C$2:$C$603=Data!$A$22,ROW(Longboard!$B$2:$B$603)),ROW(61:61))-1,2)),"",INDEX(Longboard!$A$2:$C$603,SMALL(IF(Longboard!$C$2:$C$603=Data!$A$22,ROW(Longboard!$B$2:$B$603)),ROW(61:61))-1,2))</f>
        <v/>
      </c>
    </row>
    <row r="65" spans="1:2" ht="15.75" thickBot="1">
      <c r="A65" s="30" t="str">
        <f t="array" ref="A65">IF(ISERROR(INDEX(Longboard!$A$2:$C$603,SMALL(IF(Longboard!$C$2:$C$603=Data!$A$22,ROW(Longboard!$A$2:$A$603)),ROW(62:62))-1,1)),"",INDEX(Longboard!$A$2:$C$603,SMALL(IF(Longboard!$C$2:$C$603=Data!$A$22,ROW(Longboard!$A$2:$A$603)),ROW(62:62))-1,1))</f>
        <v/>
      </c>
      <c r="B65" s="30" t="str">
        <f t="array" ref="B65">IF(ISERROR(INDEX(Longboard!$A$2:$C$603,SMALL(IF(Longboard!$C$2:$C$603=Data!$A$22,ROW(Longboard!$B$2:$B$603)),ROW(62:62))-1,2)),"",INDEX(Longboard!$A$2:$C$603,SMALL(IF(Longboard!$C$2:$C$603=Data!$A$22,ROW(Longboard!$B$2:$B$603)),ROW(62:62))-1,2))</f>
        <v/>
      </c>
    </row>
    <row r="66" spans="1:2" ht="15.75" thickBot="1">
      <c r="A66" s="30" t="str">
        <f t="array" ref="A66">IF(ISERROR(INDEX(Longboard!$A$2:$C$603,SMALL(IF(Longboard!$C$2:$C$603=Data!$A$22,ROW(Longboard!$A$2:$A$603)),ROW(63:63))-1,1)),"",INDEX(Longboard!$A$2:$C$603,SMALL(IF(Longboard!$C$2:$C$603=Data!$A$22,ROW(Longboard!$A$2:$A$603)),ROW(63:63))-1,1))</f>
        <v/>
      </c>
      <c r="B66" s="30" t="str">
        <f t="array" ref="B66">IF(ISERROR(INDEX(Longboard!$A$2:$C$603,SMALL(IF(Longboard!$C$2:$C$603=Data!$A$22,ROW(Longboard!$B$2:$B$603)),ROW(63:63))-1,2)),"",INDEX(Longboard!$A$2:$C$603,SMALL(IF(Longboard!$C$2:$C$603=Data!$A$22,ROW(Longboard!$B$2:$B$603)),ROW(63:63))-1,2))</f>
        <v/>
      </c>
    </row>
    <row r="67" spans="1:2" ht="15.75" thickBot="1">
      <c r="A67" s="30" t="str">
        <f t="array" ref="A67">IF(ISERROR(INDEX(Longboard!$A$2:$C$603,SMALL(IF(Longboard!$C$2:$C$603=Data!$A$22,ROW(Longboard!$A$2:$A$603)),ROW(64:64))-1,1)),"",INDEX(Longboard!$A$2:$C$603,SMALL(IF(Longboard!$C$2:$C$603=Data!$A$22,ROW(Longboard!$A$2:$A$603)),ROW(64:64))-1,1))</f>
        <v/>
      </c>
      <c r="B67" s="30" t="str">
        <f t="array" ref="B67">IF(ISERROR(INDEX(Longboard!$A$2:$C$603,SMALL(IF(Longboard!$C$2:$C$603=Data!$A$22,ROW(Longboard!$B$2:$B$603)),ROW(64:64))-1,2)),"",INDEX(Longboard!$A$2:$C$603,SMALL(IF(Longboard!$C$2:$C$603=Data!$A$22,ROW(Longboard!$B$2:$B$603)),ROW(64:64))-1,2))</f>
        <v/>
      </c>
    </row>
    <row r="68" spans="1:2" ht="15.75" thickBot="1">
      <c r="A68" s="30" t="str">
        <f t="array" ref="A68">IF(ISERROR(INDEX(Longboard!$A$2:$C$603,SMALL(IF(Longboard!$C$2:$C$603=Data!$A$22,ROW(Longboard!$A$2:$A$603)),ROW(65:65))-1,1)),"",INDEX(Longboard!$A$2:$C$603,SMALL(IF(Longboard!$C$2:$C$603=Data!$A$22,ROW(Longboard!$A$2:$A$603)),ROW(65:65))-1,1))</f>
        <v/>
      </c>
      <c r="B68" s="30" t="str">
        <f t="array" ref="B68">IF(ISERROR(INDEX(Longboard!$A$2:$C$603,SMALL(IF(Longboard!$C$2:$C$603=Data!$A$22,ROW(Longboard!$B$2:$B$603)),ROW(65:65))-1,2)),"",INDEX(Longboard!$A$2:$C$603,SMALL(IF(Longboard!$C$2:$C$603=Data!$A$22,ROW(Longboard!$B$2:$B$603)),ROW(65:65))-1,2))</f>
        <v/>
      </c>
    </row>
    <row r="69" spans="1:2" ht="15.75" thickBot="1">
      <c r="A69" s="30" t="str">
        <f t="array" ref="A69">IF(ISERROR(INDEX(Longboard!$A$2:$C$603,SMALL(IF(Longboard!$C$2:$C$603=Data!$A$22,ROW(Longboard!$A$2:$A$603)),ROW(66:66))-1,1)),"",INDEX(Longboard!$A$2:$C$603,SMALL(IF(Longboard!$C$2:$C$603=Data!$A$22,ROW(Longboard!$A$2:$A$603)),ROW(66:66))-1,1))</f>
        <v/>
      </c>
      <c r="B69" s="30" t="str">
        <f t="array" ref="B69">IF(ISERROR(INDEX(Longboard!$A$2:$C$603,SMALL(IF(Longboard!$C$2:$C$603=Data!$A$22,ROW(Longboard!$B$2:$B$603)),ROW(66:66))-1,2)),"",INDEX(Longboard!$A$2:$C$603,SMALL(IF(Longboard!$C$2:$C$603=Data!$A$22,ROW(Longboard!$B$2:$B$603)),ROW(66:66))-1,2))</f>
        <v/>
      </c>
    </row>
    <row r="70" spans="1:2" ht="15.75" thickBot="1">
      <c r="A70" s="30" t="str">
        <f t="array" ref="A70">IF(ISERROR(INDEX(Longboard!$A$2:$C$603,SMALL(IF(Longboard!$C$2:$C$603=Data!$A$22,ROW(Longboard!$A$2:$A$603)),ROW(67:67))-1,1)),"",INDEX(Longboard!$A$2:$C$603,SMALL(IF(Longboard!$C$2:$C$603=Data!$A$22,ROW(Longboard!$A$2:$A$603)),ROW(67:67))-1,1))</f>
        <v/>
      </c>
      <c r="B70" s="30" t="str">
        <f t="array" ref="B70">IF(ISERROR(INDEX(Longboard!$A$2:$C$603,SMALL(IF(Longboard!$C$2:$C$603=Data!$A$22,ROW(Longboard!$B$2:$B$603)),ROW(67:67))-1,2)),"",INDEX(Longboard!$A$2:$C$603,SMALL(IF(Longboard!$C$2:$C$603=Data!$A$22,ROW(Longboard!$B$2:$B$603)),ROW(67:67))-1,2))</f>
        <v/>
      </c>
    </row>
    <row r="71" spans="1:2" ht="15.75" thickBot="1">
      <c r="A71" s="30" t="str">
        <f t="array" ref="A71">IF(ISERROR(INDEX(Longboard!$A$2:$C$603,SMALL(IF(Longboard!$C$2:$C$603=Data!$A$22,ROW(Longboard!$A$2:$A$603)),ROW(68:68))-1,1)),"",INDEX(Longboard!$A$2:$C$603,SMALL(IF(Longboard!$C$2:$C$603=Data!$A$22,ROW(Longboard!$A$2:$A$603)),ROW(68:68))-1,1))</f>
        <v/>
      </c>
      <c r="B71" s="30" t="str">
        <f t="array" ref="B71">IF(ISERROR(INDEX(Longboard!$A$2:$C$603,SMALL(IF(Longboard!$C$2:$C$603=Data!$A$22,ROW(Longboard!$B$2:$B$603)),ROW(68:68))-1,2)),"",INDEX(Longboard!$A$2:$C$603,SMALL(IF(Longboard!$C$2:$C$603=Data!$A$22,ROW(Longboard!$B$2:$B$603)),ROW(68:68))-1,2))</f>
        <v/>
      </c>
    </row>
    <row r="72" spans="1:2" ht="15.75" thickBot="1">
      <c r="A72" s="30" t="str">
        <f t="array" ref="A72">IF(ISERROR(INDEX(Longboard!$A$2:$C$603,SMALL(IF(Longboard!$C$2:$C$603=Data!$A$22,ROW(Longboard!$A$2:$A$603)),ROW(69:69))-1,1)),"",INDEX(Longboard!$A$2:$C$603,SMALL(IF(Longboard!$C$2:$C$603=Data!$A$22,ROW(Longboard!$A$2:$A$603)),ROW(69:69))-1,1))</f>
        <v/>
      </c>
      <c r="B72" s="30" t="str">
        <f t="array" ref="B72">IF(ISERROR(INDEX(Longboard!$A$2:$C$603,SMALL(IF(Longboard!$C$2:$C$603=Data!$A$22,ROW(Longboard!$B$2:$B$603)),ROW(69:69))-1,2)),"",INDEX(Longboard!$A$2:$C$603,SMALL(IF(Longboard!$C$2:$C$603=Data!$A$22,ROW(Longboard!$B$2:$B$603)),ROW(69:69))-1,2))</f>
        <v/>
      </c>
    </row>
    <row r="73" spans="1:2" ht="15.75" thickBot="1">
      <c r="A73" s="30" t="str">
        <f t="array" ref="A73">IF(ISERROR(INDEX(Longboard!$A$2:$C$603,SMALL(IF(Longboard!$C$2:$C$603=Data!$A$22,ROW(Longboard!$A$2:$A$603)),ROW(70:70))-1,1)),"",INDEX(Longboard!$A$2:$C$603,SMALL(IF(Longboard!$C$2:$C$603=Data!$A$22,ROW(Longboard!$A$2:$A$603)),ROW(70:70))-1,1))</f>
        <v/>
      </c>
      <c r="B73" s="30" t="str">
        <f t="array" ref="B73">IF(ISERROR(INDEX(Longboard!$A$2:$C$603,SMALL(IF(Longboard!$C$2:$C$603=Data!$A$22,ROW(Longboard!$B$2:$B$603)),ROW(70:70))-1,2)),"",INDEX(Longboard!$A$2:$C$603,SMALL(IF(Longboard!$C$2:$C$603=Data!$A$22,ROW(Longboard!$B$2:$B$603)),ROW(70:70))-1,2))</f>
        <v/>
      </c>
    </row>
    <row r="74" spans="1:2" ht="15.75" thickBot="1">
      <c r="A74" s="30" t="str">
        <f t="array" ref="A74">IF(ISERROR(INDEX(Longboard!$A$2:$C$603,SMALL(IF(Longboard!$C$2:$C$603=Data!$A$22,ROW(Longboard!$A$2:$A$603)),ROW(71:71))-1,1)),"",INDEX(Longboard!$A$2:$C$603,SMALL(IF(Longboard!$C$2:$C$603=Data!$A$22,ROW(Longboard!$A$2:$A$603)),ROW(71:71))-1,1))</f>
        <v/>
      </c>
      <c r="B74" s="30" t="str">
        <f t="array" ref="B74">IF(ISERROR(INDEX(Longboard!$A$2:$C$603,SMALL(IF(Longboard!$C$2:$C$603=Data!$A$22,ROW(Longboard!$B$2:$B$603)),ROW(71:71))-1,2)),"",INDEX(Longboard!$A$2:$C$603,SMALL(IF(Longboard!$C$2:$C$603=Data!$A$22,ROW(Longboard!$B$2:$B$603)),ROW(71:71))-1,2))</f>
        <v/>
      </c>
    </row>
    <row r="75" spans="1:2" ht="15.75" thickBot="1">
      <c r="A75" s="30" t="str">
        <f t="array" ref="A75">IF(ISERROR(INDEX(Longboard!$A$2:$C$603,SMALL(IF(Longboard!$C$2:$C$603=Data!$A$22,ROW(Longboard!$A$2:$A$603)),ROW(72:72))-1,1)),"",INDEX(Longboard!$A$2:$C$603,SMALL(IF(Longboard!$C$2:$C$603=Data!$A$22,ROW(Longboard!$A$2:$A$603)),ROW(72:72))-1,1))</f>
        <v/>
      </c>
      <c r="B75" s="30" t="str">
        <f t="array" ref="B75">IF(ISERROR(INDEX(Longboard!$A$2:$C$603,SMALL(IF(Longboard!$C$2:$C$603=Data!$A$22,ROW(Longboard!$B$2:$B$603)),ROW(72:72))-1,2)),"",INDEX(Longboard!$A$2:$C$603,SMALL(IF(Longboard!$C$2:$C$603=Data!$A$22,ROW(Longboard!$B$2:$B$603)),ROW(72:72))-1,2))</f>
        <v/>
      </c>
    </row>
    <row r="76" spans="1:2" ht="15.75" thickBot="1">
      <c r="A76" s="30" t="str">
        <f t="array" ref="A76">IF(ISERROR(INDEX(Longboard!$A$2:$C$603,SMALL(IF(Longboard!$C$2:$C$603=Data!$A$22,ROW(Longboard!$A$2:$A$603)),ROW(73:73))-1,1)),"",INDEX(Longboard!$A$2:$C$603,SMALL(IF(Longboard!$C$2:$C$603=Data!$A$22,ROW(Longboard!$A$2:$A$603)),ROW(73:73))-1,1))</f>
        <v/>
      </c>
      <c r="B76" s="30" t="str">
        <f t="array" ref="B76">IF(ISERROR(INDEX(Longboard!$A$2:$C$603,SMALL(IF(Longboard!$C$2:$C$603=Data!$A$22,ROW(Longboard!$B$2:$B$603)),ROW(73:73))-1,2)),"",INDEX(Longboard!$A$2:$C$603,SMALL(IF(Longboard!$C$2:$C$603=Data!$A$22,ROW(Longboard!$B$2:$B$603)),ROW(73:73))-1,2))</f>
        <v/>
      </c>
    </row>
    <row r="77" spans="1:2" ht="15.75" thickBot="1">
      <c r="A77" s="30" t="str">
        <f t="array" ref="A77">IF(ISERROR(INDEX(Longboard!$A$2:$C$603,SMALL(IF(Longboard!$C$2:$C$603=Data!$A$22,ROW(Longboard!$A$2:$A$603)),ROW(74:74))-1,1)),"",INDEX(Longboard!$A$2:$C$603,SMALL(IF(Longboard!$C$2:$C$603=Data!$A$22,ROW(Longboard!$A$2:$A$603)),ROW(74:74))-1,1))</f>
        <v/>
      </c>
      <c r="B77" s="30" t="str">
        <f t="array" ref="B77">IF(ISERROR(INDEX(Longboard!$A$2:$C$603,SMALL(IF(Longboard!$C$2:$C$603=Data!$A$22,ROW(Longboard!$B$2:$B$603)),ROW(74:74))-1,2)),"",INDEX(Longboard!$A$2:$C$603,SMALL(IF(Longboard!$C$2:$C$603=Data!$A$22,ROW(Longboard!$B$2:$B$603)),ROW(74:74))-1,2))</f>
        <v/>
      </c>
    </row>
    <row r="78" spans="1:2" ht="15.75" thickBot="1">
      <c r="A78" s="30" t="str">
        <f t="array" ref="A78">IF(ISERROR(INDEX(Longboard!$A$2:$C$603,SMALL(IF(Longboard!$C$2:$C$603=Data!$A$22,ROW(Longboard!$A$2:$A$603)),ROW(75:75))-1,1)),"",INDEX(Longboard!$A$2:$C$603,SMALL(IF(Longboard!$C$2:$C$603=Data!$A$22,ROW(Longboard!$A$2:$A$603)),ROW(75:75))-1,1))</f>
        <v/>
      </c>
      <c r="B78" s="30" t="str">
        <f t="array" ref="B78">IF(ISERROR(INDEX(Longboard!$A$2:$C$603,SMALL(IF(Longboard!$C$2:$C$603=Data!$A$22,ROW(Longboard!$B$2:$B$603)),ROW(75:75))-1,2)),"",INDEX(Longboard!$A$2:$C$603,SMALL(IF(Longboard!$C$2:$C$603=Data!$A$22,ROW(Longboard!$B$2:$B$603)),ROW(75:75))-1,2))</f>
        <v/>
      </c>
    </row>
    <row r="79" spans="1:2" ht="15.75" thickBot="1">
      <c r="A79" s="30" t="str">
        <f t="array" ref="A79">IF(ISERROR(INDEX(Longboard!$A$2:$C$603,SMALL(IF(Longboard!$C$2:$C$603=Data!$A$22,ROW(Longboard!$A$2:$A$603)),ROW(76:76))-1,1)),"",INDEX(Longboard!$A$2:$C$603,SMALL(IF(Longboard!$C$2:$C$603=Data!$A$22,ROW(Longboard!$A$2:$A$603)),ROW(76:76))-1,1))</f>
        <v/>
      </c>
      <c r="B79" s="30" t="str">
        <f t="array" ref="B79">IF(ISERROR(INDEX(Longboard!$A$2:$C$603,SMALL(IF(Longboard!$C$2:$C$603=Data!$A$22,ROW(Longboard!$B$2:$B$603)),ROW(76:76))-1,2)),"",INDEX(Longboard!$A$2:$C$603,SMALL(IF(Longboard!$C$2:$C$603=Data!$A$22,ROW(Longboard!$B$2:$B$603)),ROW(76:76))-1,2))</f>
        <v/>
      </c>
    </row>
    <row r="80" spans="1:2" ht="15.75" thickBot="1">
      <c r="A80" s="30" t="str">
        <f t="array" ref="A80">IF(ISERROR(INDEX(Longboard!$A$2:$C$603,SMALL(IF(Longboard!$C$2:$C$603=Data!$A$22,ROW(Longboard!$A$2:$A$603)),ROW(77:77))-1,1)),"",INDEX(Longboard!$A$2:$C$603,SMALL(IF(Longboard!$C$2:$C$603=Data!$A$22,ROW(Longboard!$A$2:$A$603)),ROW(77:77))-1,1))</f>
        <v/>
      </c>
      <c r="B80" s="30" t="str">
        <f t="array" ref="B80">IF(ISERROR(INDEX(Longboard!$A$2:$C$603,SMALL(IF(Longboard!$C$2:$C$603=Data!$A$22,ROW(Longboard!$B$2:$B$603)),ROW(77:77))-1,2)),"",INDEX(Longboard!$A$2:$C$603,SMALL(IF(Longboard!$C$2:$C$603=Data!$A$22,ROW(Longboard!$B$2:$B$603)),ROW(77:77))-1,2))</f>
        <v/>
      </c>
    </row>
    <row r="81" spans="1:2" ht="15.75" thickBot="1">
      <c r="A81" s="30" t="str">
        <f t="array" ref="A81">IF(ISERROR(INDEX(Longboard!$A$2:$C$603,SMALL(IF(Longboard!$C$2:$C$603=Data!$A$22,ROW(Longboard!$A$2:$A$603)),ROW(78:78))-1,1)),"",INDEX(Longboard!$A$2:$C$603,SMALL(IF(Longboard!$C$2:$C$603=Data!$A$22,ROW(Longboard!$A$2:$A$603)),ROW(78:78))-1,1))</f>
        <v/>
      </c>
      <c r="B81" s="30" t="str">
        <f t="array" ref="B81">IF(ISERROR(INDEX(Longboard!$A$2:$C$603,SMALL(IF(Longboard!$C$2:$C$603=Data!$A$22,ROW(Longboard!$B$2:$B$603)),ROW(78:78))-1,2)),"",INDEX(Longboard!$A$2:$C$603,SMALL(IF(Longboard!$C$2:$C$603=Data!$A$22,ROW(Longboard!$B$2:$B$603)),ROW(78:78))-1,2))</f>
        <v/>
      </c>
    </row>
    <row r="82" spans="1:2" ht="15.75" thickBot="1">
      <c r="A82" s="30" t="str">
        <f t="array" ref="A82">IF(ISERROR(INDEX(Longboard!$A$2:$C$603,SMALL(IF(Longboard!$C$2:$C$603=Data!$A$22,ROW(Longboard!$A$2:$A$603)),ROW(79:79))-1,1)),"",INDEX(Longboard!$A$2:$C$603,SMALL(IF(Longboard!$C$2:$C$603=Data!$A$22,ROW(Longboard!$A$2:$A$603)),ROW(79:79))-1,1))</f>
        <v/>
      </c>
      <c r="B82" s="30" t="str">
        <f t="array" ref="B82">IF(ISERROR(INDEX(Longboard!$A$2:$C$603,SMALL(IF(Longboard!$C$2:$C$603=Data!$A$22,ROW(Longboard!$B$2:$B$603)),ROW(79:79))-1,2)),"",INDEX(Longboard!$A$2:$C$603,SMALL(IF(Longboard!$C$2:$C$603=Data!$A$22,ROW(Longboard!$B$2:$B$603)),ROW(79:79))-1,2))</f>
        <v/>
      </c>
    </row>
    <row r="83" spans="1:2" ht="15.75" thickBot="1">
      <c r="A83" s="30" t="str">
        <f t="array" ref="A83">IF(ISERROR(INDEX(Longboard!$A$2:$C$603,SMALL(IF(Longboard!$C$2:$C$603=Data!$A$22,ROW(Longboard!$A$2:$A$603)),ROW(80:80))-1,1)),"",INDEX(Longboard!$A$2:$C$603,SMALL(IF(Longboard!$C$2:$C$603=Data!$A$22,ROW(Longboard!$A$2:$A$603)),ROW(80:80))-1,1))</f>
        <v/>
      </c>
      <c r="B83" s="30" t="str">
        <f t="array" ref="B83">IF(ISERROR(INDEX(Longboard!$A$2:$C$603,SMALL(IF(Longboard!$C$2:$C$603=Data!$A$22,ROW(Longboard!$B$2:$B$603)),ROW(80:80))-1,2)),"",INDEX(Longboard!$A$2:$C$603,SMALL(IF(Longboard!$C$2:$C$603=Data!$A$22,ROW(Longboard!$B$2:$B$603)),ROW(80:80))-1,2))</f>
        <v/>
      </c>
    </row>
    <row r="84" spans="1:2" ht="15.75" thickBot="1">
      <c r="A84" s="30" t="str">
        <f t="array" ref="A84">IF(ISERROR(INDEX(Longboard!$A$2:$C$603,SMALL(IF(Longboard!$C$2:$C$603=Data!$A$22,ROW(Longboard!$A$2:$A$603)),ROW(81:81))-1,1)),"",INDEX(Longboard!$A$2:$C$603,SMALL(IF(Longboard!$C$2:$C$603=Data!$A$22,ROW(Longboard!$A$2:$A$603)),ROW(81:81))-1,1))</f>
        <v/>
      </c>
      <c r="B84" s="30" t="str">
        <f t="array" ref="B84">IF(ISERROR(INDEX(Longboard!$A$2:$C$603,SMALL(IF(Longboard!$C$2:$C$603=Data!$A$22,ROW(Longboard!$B$2:$B$603)),ROW(81:81))-1,2)),"",INDEX(Longboard!$A$2:$C$603,SMALL(IF(Longboard!$C$2:$C$603=Data!$A$22,ROW(Longboard!$B$2:$B$603)),ROW(81:81))-1,2))</f>
        <v/>
      </c>
    </row>
    <row r="85" spans="1:2" ht="15.75" thickBot="1">
      <c r="A85" s="30" t="str">
        <f t="array" ref="A85">IF(ISERROR(INDEX(Longboard!$A$2:$C$603,SMALL(IF(Longboard!$C$2:$C$603=Data!$A$22,ROW(Longboard!$A$2:$A$603)),ROW(82:82))-1,1)),"",INDEX(Longboard!$A$2:$C$603,SMALL(IF(Longboard!$C$2:$C$603=Data!$A$22,ROW(Longboard!$A$2:$A$603)),ROW(82:82))-1,1))</f>
        <v/>
      </c>
      <c r="B85" s="30" t="str">
        <f t="array" ref="B85">IF(ISERROR(INDEX(Longboard!$A$2:$C$603,SMALL(IF(Longboard!$C$2:$C$603=Data!$A$22,ROW(Longboard!$B$2:$B$603)),ROW(82:82))-1,2)),"",INDEX(Longboard!$A$2:$C$603,SMALL(IF(Longboard!$C$2:$C$603=Data!$A$22,ROW(Longboard!$B$2:$B$603)),ROW(82:82))-1,2))</f>
        <v/>
      </c>
    </row>
    <row r="86" spans="1:2" ht="15.75" thickBot="1">
      <c r="A86" s="30" t="str">
        <f t="array" ref="A86">IF(ISERROR(INDEX(Longboard!$A$2:$C$603,SMALL(IF(Longboard!$C$2:$C$603=Data!$A$22,ROW(Longboard!$A$2:$A$603)),ROW(83:83))-1,1)),"",INDEX(Longboard!$A$2:$C$603,SMALL(IF(Longboard!$C$2:$C$603=Data!$A$22,ROW(Longboard!$A$2:$A$603)),ROW(83:83))-1,1))</f>
        <v/>
      </c>
      <c r="B86" s="30" t="str">
        <f t="array" ref="B86">IF(ISERROR(INDEX(Longboard!$A$2:$C$603,SMALL(IF(Longboard!$C$2:$C$603=Data!$A$22,ROW(Longboard!$B$2:$B$603)),ROW(83:83))-1,2)),"",INDEX(Longboard!$A$2:$C$603,SMALL(IF(Longboard!$C$2:$C$603=Data!$A$22,ROW(Longboard!$B$2:$B$603)),ROW(83:83))-1,2))</f>
        <v/>
      </c>
    </row>
    <row r="87" spans="1:2" ht="15.75" thickBot="1">
      <c r="A87" s="30" t="str">
        <f t="array" ref="A87">IF(ISERROR(INDEX(Longboard!$A$2:$C$603,SMALL(IF(Longboard!$C$2:$C$603=Data!$A$22,ROW(Longboard!$A$2:$A$603)),ROW(84:84))-1,1)),"",INDEX(Longboard!$A$2:$C$603,SMALL(IF(Longboard!$C$2:$C$603=Data!$A$22,ROW(Longboard!$A$2:$A$603)),ROW(84:84))-1,1))</f>
        <v/>
      </c>
      <c r="B87" s="30" t="str">
        <f t="array" ref="B87">IF(ISERROR(INDEX(Longboard!$A$2:$C$603,SMALL(IF(Longboard!$C$2:$C$603=Data!$A$22,ROW(Longboard!$B$2:$B$603)),ROW(84:84))-1,2)),"",INDEX(Longboard!$A$2:$C$603,SMALL(IF(Longboard!$C$2:$C$603=Data!$A$22,ROW(Longboard!$B$2:$B$603)),ROW(84:84))-1,2))</f>
        <v/>
      </c>
    </row>
    <row r="88" spans="1:2" ht="15.75" thickBot="1">
      <c r="A88" s="30" t="str">
        <f t="array" ref="A88">IF(ISERROR(INDEX(Longboard!$A$2:$C$603,SMALL(IF(Longboard!$C$2:$C$603=Data!$A$22,ROW(Longboard!$A$2:$A$603)),ROW(85:85))-1,1)),"",INDEX(Longboard!$A$2:$C$603,SMALL(IF(Longboard!$C$2:$C$603=Data!$A$22,ROW(Longboard!$A$2:$A$603)),ROW(85:85))-1,1))</f>
        <v/>
      </c>
      <c r="B88" s="30" t="str">
        <f t="array" ref="B88">IF(ISERROR(INDEX(Longboard!$A$2:$C$603,SMALL(IF(Longboard!$C$2:$C$603=Data!$A$22,ROW(Longboard!$B$2:$B$603)),ROW(85:85))-1,2)),"",INDEX(Longboard!$A$2:$C$603,SMALL(IF(Longboard!$C$2:$C$603=Data!$A$22,ROW(Longboard!$B$2:$B$603)),ROW(85:85))-1,2))</f>
        <v/>
      </c>
    </row>
    <row r="89" spans="1:2" ht="15.75" thickBot="1">
      <c r="A89" s="30" t="str">
        <f t="array" ref="A89">IF(ISERROR(INDEX(Longboard!$A$2:$C$603,SMALL(IF(Longboard!$C$2:$C$603=Data!$A$22,ROW(Longboard!$A$2:$A$603)),ROW(86:86))-1,1)),"",INDEX(Longboard!$A$2:$C$603,SMALL(IF(Longboard!$C$2:$C$603=Data!$A$22,ROW(Longboard!$A$2:$A$603)),ROW(86:86))-1,1))</f>
        <v/>
      </c>
      <c r="B89" s="30" t="str">
        <f t="array" ref="B89">IF(ISERROR(INDEX(Longboard!$A$2:$C$603,SMALL(IF(Longboard!$C$2:$C$603=Data!$A$22,ROW(Longboard!$B$2:$B$603)),ROW(86:86))-1,2)),"",INDEX(Longboard!$A$2:$C$603,SMALL(IF(Longboard!$C$2:$C$603=Data!$A$22,ROW(Longboard!$B$2:$B$603)),ROW(86:86))-1,2))</f>
        <v/>
      </c>
    </row>
    <row r="90" spans="1:2" ht="15.75" thickBot="1">
      <c r="A90" s="30" t="str">
        <f t="array" ref="A90">IF(ISERROR(INDEX(Longboard!$A$2:$C$603,SMALL(IF(Longboard!$C$2:$C$603=Data!$A$22,ROW(Longboard!$A$2:$A$603)),ROW(87:87))-1,1)),"",INDEX(Longboard!$A$2:$C$603,SMALL(IF(Longboard!$C$2:$C$603=Data!$A$22,ROW(Longboard!$A$2:$A$603)),ROW(87:87))-1,1))</f>
        <v/>
      </c>
      <c r="B90" s="30" t="str">
        <f t="array" ref="B90">IF(ISERROR(INDEX(Longboard!$A$2:$C$603,SMALL(IF(Longboard!$C$2:$C$603=Data!$A$22,ROW(Longboard!$B$2:$B$603)),ROW(87:87))-1,2)),"",INDEX(Longboard!$A$2:$C$603,SMALL(IF(Longboard!$C$2:$C$603=Data!$A$22,ROW(Longboard!$B$2:$B$603)),ROW(87:87))-1,2))</f>
        <v/>
      </c>
    </row>
    <row r="91" spans="1:2" ht="15.75" thickBot="1">
      <c r="A91" s="30" t="str">
        <f t="array" ref="A91">IF(ISERROR(INDEX(Longboard!$A$2:$C$603,SMALL(IF(Longboard!$C$2:$C$603=Data!$A$22,ROW(Longboard!$A$2:$A$603)),ROW(88:88))-1,1)),"",INDEX(Longboard!$A$2:$C$603,SMALL(IF(Longboard!$C$2:$C$603=Data!$A$22,ROW(Longboard!$A$2:$A$603)),ROW(88:88))-1,1))</f>
        <v/>
      </c>
      <c r="B91" s="30" t="str">
        <f t="array" ref="B91">IF(ISERROR(INDEX(Longboard!$A$2:$C$603,SMALL(IF(Longboard!$C$2:$C$603=Data!$A$22,ROW(Longboard!$B$2:$B$603)),ROW(88:88))-1,2)),"",INDEX(Longboard!$A$2:$C$603,SMALL(IF(Longboard!$C$2:$C$603=Data!$A$22,ROW(Longboard!$B$2:$B$603)),ROW(88:88))-1,2))</f>
        <v/>
      </c>
    </row>
    <row r="92" spans="1:2" ht="15.75" thickBot="1">
      <c r="A92" s="30" t="str">
        <f t="array" ref="A92">IF(ISERROR(INDEX(Longboard!$A$2:$C$603,SMALL(IF(Longboard!$C$2:$C$603=Data!$A$22,ROW(Longboard!$A$2:$A$603)),ROW(89:89))-1,1)),"",INDEX(Longboard!$A$2:$C$603,SMALL(IF(Longboard!$C$2:$C$603=Data!$A$22,ROW(Longboard!$A$2:$A$603)),ROW(89:89))-1,1))</f>
        <v/>
      </c>
      <c r="B92" s="30" t="str">
        <f t="array" ref="B92">IF(ISERROR(INDEX(Longboard!$A$2:$C$603,SMALL(IF(Longboard!$C$2:$C$603=Data!$A$22,ROW(Longboard!$B$2:$B$603)),ROW(89:89))-1,2)),"",INDEX(Longboard!$A$2:$C$603,SMALL(IF(Longboard!$C$2:$C$603=Data!$A$22,ROW(Longboard!$B$2:$B$603)),ROW(89:89))-1,2))</f>
        <v/>
      </c>
    </row>
    <row r="93" spans="1:2" ht="15.75" thickBot="1">
      <c r="A93" s="30" t="str">
        <f t="array" ref="A93">IF(ISERROR(INDEX(Longboard!$A$2:$C$603,SMALL(IF(Longboard!$C$2:$C$603=Data!$A$22,ROW(Longboard!$A$2:$A$603)),ROW(90:90))-1,1)),"",INDEX(Longboard!$A$2:$C$603,SMALL(IF(Longboard!$C$2:$C$603=Data!$A$22,ROW(Longboard!$A$2:$A$603)),ROW(90:90))-1,1))</f>
        <v/>
      </c>
      <c r="B93" s="30" t="str">
        <f t="array" ref="B93">IF(ISERROR(INDEX(Longboard!$A$2:$C$603,SMALL(IF(Longboard!$C$2:$C$603=Data!$A$22,ROW(Longboard!$B$2:$B$603)),ROW(90:90))-1,2)),"",INDEX(Longboard!$A$2:$C$603,SMALL(IF(Longboard!$C$2:$C$603=Data!$A$22,ROW(Longboard!$B$2:$B$603)),ROW(90:90))-1,2))</f>
        <v/>
      </c>
    </row>
    <row r="94" spans="1:2" ht="15.75" thickBot="1">
      <c r="A94" s="30" t="str">
        <f t="array" ref="A94">IF(ISERROR(INDEX(Longboard!$A$2:$C$603,SMALL(IF(Longboard!$C$2:$C$603=Data!$A$22,ROW(Longboard!$A$2:$A$603)),ROW(91:91))-1,1)),"",INDEX(Longboard!$A$2:$C$603,SMALL(IF(Longboard!$C$2:$C$603=Data!$A$22,ROW(Longboard!$A$2:$A$603)),ROW(91:91))-1,1))</f>
        <v/>
      </c>
      <c r="B94" s="30" t="str">
        <f t="array" ref="B94">IF(ISERROR(INDEX(Longboard!$A$2:$C$603,SMALL(IF(Longboard!$C$2:$C$603=Data!$A$22,ROW(Longboard!$B$2:$B$603)),ROW(91:91))-1,2)),"",INDEX(Longboard!$A$2:$C$603,SMALL(IF(Longboard!$C$2:$C$603=Data!$A$22,ROW(Longboard!$B$2:$B$603)),ROW(91:91))-1,2))</f>
        <v/>
      </c>
    </row>
    <row r="95" spans="1:2" ht="15.75" thickBot="1">
      <c r="A95" s="30" t="str">
        <f t="array" ref="A95">IF(ISERROR(INDEX(Longboard!$A$2:$C$603,SMALL(IF(Longboard!$C$2:$C$603=Data!$A$22,ROW(Longboard!$A$2:$A$603)),ROW(92:92))-1,1)),"",INDEX(Longboard!$A$2:$C$603,SMALL(IF(Longboard!$C$2:$C$603=Data!$A$22,ROW(Longboard!$A$2:$A$603)),ROW(92:92))-1,1))</f>
        <v/>
      </c>
      <c r="B95" s="30" t="str">
        <f t="array" ref="B95">IF(ISERROR(INDEX(Longboard!$A$2:$C$603,SMALL(IF(Longboard!$C$2:$C$603=Data!$A$22,ROW(Longboard!$B$2:$B$603)),ROW(92:92))-1,2)),"",INDEX(Longboard!$A$2:$C$603,SMALL(IF(Longboard!$C$2:$C$603=Data!$A$22,ROW(Longboard!$B$2:$B$603)),ROW(92:92))-1,2))</f>
        <v/>
      </c>
    </row>
    <row r="96" spans="1:2" ht="15.75" thickBot="1">
      <c r="A96" s="30" t="str">
        <f t="array" ref="A96">IF(ISERROR(INDEX(Longboard!$A$2:$C$603,SMALL(IF(Longboard!$C$2:$C$603=Data!$A$22,ROW(Longboard!$A$2:$A$603)),ROW(93:93))-1,1)),"",INDEX(Longboard!$A$2:$C$603,SMALL(IF(Longboard!$C$2:$C$603=Data!$A$22,ROW(Longboard!$A$2:$A$603)),ROW(93:93))-1,1))</f>
        <v/>
      </c>
      <c r="B96" s="30" t="str">
        <f t="array" ref="B96">IF(ISERROR(INDEX(Longboard!$A$2:$C$603,SMALL(IF(Longboard!$C$2:$C$603=Data!$A$22,ROW(Longboard!$B$2:$B$603)),ROW(93:93))-1,2)),"",INDEX(Longboard!$A$2:$C$603,SMALL(IF(Longboard!$C$2:$C$603=Data!$A$22,ROW(Longboard!$B$2:$B$603)),ROW(93:93))-1,2))</f>
        <v/>
      </c>
    </row>
    <row r="97" spans="1:2" ht="15.75" thickBot="1">
      <c r="A97" s="30" t="str">
        <f t="array" ref="A97">IF(ISERROR(INDEX(Longboard!$A$2:$C$603,SMALL(IF(Longboard!$C$2:$C$603=Data!$A$22,ROW(Longboard!$A$2:$A$603)),ROW(94:94))-1,1)),"",INDEX(Longboard!$A$2:$C$603,SMALL(IF(Longboard!$C$2:$C$603=Data!$A$22,ROW(Longboard!$A$2:$A$603)),ROW(94:94))-1,1))</f>
        <v/>
      </c>
      <c r="B97" s="30" t="str">
        <f t="array" ref="B97">IF(ISERROR(INDEX(Longboard!$A$2:$C$603,SMALL(IF(Longboard!$C$2:$C$603=Data!$A$22,ROW(Longboard!$B$2:$B$603)),ROW(94:94))-1,2)),"",INDEX(Longboard!$A$2:$C$603,SMALL(IF(Longboard!$C$2:$C$603=Data!$A$22,ROW(Longboard!$B$2:$B$603)),ROW(94:94))-1,2))</f>
        <v/>
      </c>
    </row>
    <row r="98" spans="1:2" ht="15.75" thickBot="1">
      <c r="A98" s="30" t="str">
        <f t="array" ref="A98">IF(ISERROR(INDEX(Longboard!$A$2:$C$603,SMALL(IF(Longboard!$C$2:$C$603=Data!$A$22,ROW(Longboard!$A$2:$A$603)),ROW(95:95))-1,1)),"",INDEX(Longboard!$A$2:$C$603,SMALL(IF(Longboard!$C$2:$C$603=Data!$A$22,ROW(Longboard!$A$2:$A$603)),ROW(95:95))-1,1))</f>
        <v/>
      </c>
      <c r="B98" s="30" t="str">
        <f t="array" ref="B98">IF(ISERROR(INDEX(Longboard!$A$2:$C$603,SMALL(IF(Longboard!$C$2:$C$603=Data!$A$22,ROW(Longboard!$B$2:$B$603)),ROW(95:95))-1,2)),"",INDEX(Longboard!$A$2:$C$603,SMALL(IF(Longboard!$C$2:$C$603=Data!$A$22,ROW(Longboard!$B$2:$B$603)),ROW(95:95))-1,2))</f>
        <v/>
      </c>
    </row>
    <row r="99" spans="1:2" ht="15.75" thickBot="1">
      <c r="A99" s="30" t="str">
        <f t="array" ref="A99">IF(ISERROR(INDEX(Longboard!$A$2:$C$603,SMALL(IF(Longboard!$C$2:$C$603=Data!$A$22,ROW(Longboard!$A$2:$A$603)),ROW(96:96))-1,1)),"",INDEX(Longboard!$A$2:$C$603,SMALL(IF(Longboard!$C$2:$C$603=Data!$A$22,ROW(Longboard!$A$2:$A$603)),ROW(96:96))-1,1))</f>
        <v/>
      </c>
      <c r="B99" s="30" t="str">
        <f t="array" ref="B99">IF(ISERROR(INDEX(Longboard!$A$2:$C$603,SMALL(IF(Longboard!$C$2:$C$603=Data!$A$22,ROW(Longboard!$B$2:$B$603)),ROW(96:96))-1,2)),"",INDEX(Longboard!$A$2:$C$603,SMALL(IF(Longboard!$C$2:$C$603=Data!$A$22,ROW(Longboard!$B$2:$B$603)),ROW(96:96))-1,2))</f>
        <v/>
      </c>
    </row>
    <row r="100" spans="1:2" ht="15.75" thickBot="1">
      <c r="A100" s="30" t="str">
        <f t="array" ref="A100">IF(ISERROR(INDEX(Longboard!$A$2:$C$603,SMALL(IF(Longboard!$C$2:$C$603=Data!$A$22,ROW(Longboard!$A$2:$A$603)),ROW(97:97))-1,1)),"",INDEX(Longboard!$A$2:$C$603,SMALL(IF(Longboard!$C$2:$C$603=Data!$A$22,ROW(Longboard!$A$2:$A$603)),ROW(97:97))-1,1))</f>
        <v/>
      </c>
      <c r="B100" s="30" t="str">
        <f t="array" ref="B100">IF(ISERROR(INDEX(Longboard!$A$2:$C$603,SMALL(IF(Longboard!$C$2:$C$603=Data!$A$22,ROW(Longboard!$B$2:$B$603)),ROW(97:97))-1,2)),"",INDEX(Longboard!$A$2:$C$603,SMALL(IF(Longboard!$C$2:$C$603=Data!$A$22,ROW(Longboard!$B$2:$B$603)),ROW(97:97))-1,2))</f>
        <v/>
      </c>
    </row>
    <row r="101" spans="1:2" ht="15.75" thickBot="1">
      <c r="A101" s="30" t="str">
        <f t="array" ref="A101">IF(ISERROR(INDEX(Longboard!$A$2:$C$603,SMALL(IF(Longboard!$C$2:$C$603=Data!$A$22,ROW(Longboard!$A$2:$A$603)),ROW(98:98))-1,1)),"",INDEX(Longboard!$A$2:$C$603,SMALL(IF(Longboard!$C$2:$C$603=Data!$A$22,ROW(Longboard!$A$2:$A$603)),ROW(98:98))-1,1))</f>
        <v/>
      </c>
      <c r="B101" s="30" t="str">
        <f t="array" ref="B101">IF(ISERROR(INDEX(Longboard!$A$2:$C$603,SMALL(IF(Longboard!$C$2:$C$603=Data!$A$22,ROW(Longboard!$B$2:$B$603)),ROW(98:98))-1,2)),"",INDEX(Longboard!$A$2:$C$603,SMALL(IF(Longboard!$C$2:$C$603=Data!$A$22,ROW(Longboard!$B$2:$B$603)),ROW(98:98))-1,2))</f>
        <v/>
      </c>
    </row>
    <row r="102" spans="1:2" ht="15.75" thickBot="1">
      <c r="A102" s="30" t="str">
        <f t="array" ref="A102">IF(ISERROR(INDEX(Longboard!$A$2:$C$603,SMALL(IF(Longboard!$C$2:$C$603=Data!$A$22,ROW(Longboard!$A$2:$A$603)),ROW(99:99))-1,1)),"",INDEX(Longboard!$A$2:$C$603,SMALL(IF(Longboard!$C$2:$C$603=Data!$A$22,ROW(Longboard!$A$2:$A$603)),ROW(99:99))-1,1))</f>
        <v/>
      </c>
      <c r="B102" s="30" t="str">
        <f t="array" ref="B102">IF(ISERROR(INDEX(Longboard!$A$2:$C$603,SMALL(IF(Longboard!$C$2:$C$603=Data!$A$22,ROW(Longboard!$B$2:$B$603)),ROW(99:99))-1,2)),"",INDEX(Longboard!$A$2:$C$603,SMALL(IF(Longboard!$C$2:$C$603=Data!$A$22,ROW(Longboard!$B$2:$B$603)),ROW(99:99))-1,2))</f>
        <v/>
      </c>
    </row>
    <row r="103" spans="1:2" ht="15.75" thickBot="1">
      <c r="A103" s="30" t="str">
        <f t="array" ref="A103">IF(ISERROR(INDEX(Longboard!$A$2:$C$603,SMALL(IF(Longboard!$C$2:$C$603=Data!$A$22,ROW(Longboard!$A$2:$A$603)),ROW(100:100))-1,1)),"",INDEX(Longboard!$A$2:$C$603,SMALL(IF(Longboard!$C$2:$C$603=Data!$A$22,ROW(Longboard!$A$2:$A$603)),ROW(100:100))-1,1))</f>
        <v/>
      </c>
      <c r="B103" s="30" t="str">
        <f t="array" ref="B103">IF(ISERROR(INDEX(Longboard!$A$2:$C$603,SMALL(IF(Longboard!$C$2:$C$603=Data!$A$22,ROW(Longboard!$B$2:$B$603)),ROW(100:100))-1,2)),"",INDEX(Longboard!$A$2:$C$603,SMALL(IF(Longboard!$C$2:$C$603=Data!$A$22,ROW(Longboard!$B$2:$B$603)),ROW(100:100))-1,2))</f>
        <v/>
      </c>
    </row>
    <row r="104" spans="1:2" ht="15.75" thickBot="1">
      <c r="A104" s="30" t="str">
        <f t="array" ref="A104">IF(ISERROR(INDEX(Longboard!$A$2:$C$603,SMALL(IF(Longboard!$C$2:$C$603=Data!$A$22,ROW(Longboard!$A$2:$A$603)),ROW(101:101))-1,1)),"",INDEX(Longboard!$A$2:$C$603,SMALL(IF(Longboard!$C$2:$C$603=Data!$A$22,ROW(Longboard!$A$2:$A$603)),ROW(101:101))-1,1))</f>
        <v/>
      </c>
      <c r="B104" s="30" t="str">
        <f t="array" ref="B104">IF(ISERROR(INDEX(Longboard!$A$2:$C$603,SMALL(IF(Longboard!$C$2:$C$603=Data!$A$22,ROW(Longboard!$B$2:$B$603)),ROW(101:101))-1,2)),"",INDEX(Longboard!$A$2:$C$603,SMALL(IF(Longboard!$C$2:$C$603=Data!$A$22,ROW(Longboard!$B$2:$B$603)),ROW(101:101))-1,2))</f>
        <v/>
      </c>
    </row>
    <row r="105" spans="1:2" ht="15.75" thickBot="1">
      <c r="A105" s="30" t="str">
        <f t="array" ref="A105">IF(ISERROR(INDEX(Longboard!$A$2:$C$603,SMALL(IF(Longboard!$C$2:$C$603=Data!$A$22,ROW(Longboard!$A$2:$A$603)),ROW(102:102))-1,1)),"",INDEX(Longboard!$A$2:$C$603,SMALL(IF(Longboard!$C$2:$C$603=Data!$A$22,ROW(Longboard!$A$2:$A$603)),ROW(102:102))-1,1))</f>
        <v/>
      </c>
      <c r="B105" s="30" t="str">
        <f t="array" ref="B105">IF(ISERROR(INDEX(Longboard!$A$2:$C$603,SMALL(IF(Longboard!$C$2:$C$603=Data!$A$22,ROW(Longboard!$B$2:$B$603)),ROW(102:102))-1,2)),"",INDEX(Longboard!$A$2:$C$603,SMALL(IF(Longboard!$C$2:$C$603=Data!$A$22,ROW(Longboard!$B$2:$B$603)),ROW(102:102))-1,2))</f>
        <v/>
      </c>
    </row>
    <row r="106" spans="1:2" ht="15.75" thickBot="1">
      <c r="A106" s="30" t="str">
        <f t="array" ref="A106">IF(ISERROR(INDEX(Longboard!$A$2:$C$603,SMALL(IF(Longboard!$C$2:$C$603=Data!$A$22,ROW(Longboard!$A$2:$A$603)),ROW(103:103))-1,1)),"",INDEX(Longboard!$A$2:$C$603,SMALL(IF(Longboard!$C$2:$C$603=Data!$A$22,ROW(Longboard!$A$2:$A$603)),ROW(103:103))-1,1))</f>
        <v/>
      </c>
      <c r="B106" s="30" t="str">
        <f t="array" ref="B106">IF(ISERROR(INDEX(Longboard!$A$2:$C$603,SMALL(IF(Longboard!$C$2:$C$603=Data!$A$22,ROW(Longboard!$B$2:$B$603)),ROW(103:103))-1,2)),"",INDEX(Longboard!$A$2:$C$603,SMALL(IF(Longboard!$C$2:$C$603=Data!$A$22,ROW(Longboard!$B$2:$B$603)),ROW(103:103))-1,2))</f>
        <v/>
      </c>
    </row>
    <row r="107" spans="1:2" ht="15.75" thickBot="1">
      <c r="A107" s="30" t="str">
        <f t="array" ref="A107">IF(ISERROR(INDEX(Longboard!$A$2:$C$603,SMALL(IF(Longboard!$C$2:$C$603=Data!$A$22,ROW(Longboard!$A$2:$A$603)),ROW(104:104))-1,1)),"",INDEX(Longboard!$A$2:$C$603,SMALL(IF(Longboard!$C$2:$C$603=Data!$A$22,ROW(Longboard!$A$2:$A$603)),ROW(104:104))-1,1))</f>
        <v/>
      </c>
      <c r="B107" s="30" t="str">
        <f t="array" ref="B107">IF(ISERROR(INDEX(Longboard!$A$2:$C$603,SMALL(IF(Longboard!$C$2:$C$603=Data!$A$22,ROW(Longboard!$B$2:$B$603)),ROW(104:104))-1,2)),"",INDEX(Longboard!$A$2:$C$603,SMALL(IF(Longboard!$C$2:$C$603=Data!$A$22,ROW(Longboard!$B$2:$B$603)),ROW(104:104))-1,2))</f>
        <v/>
      </c>
    </row>
    <row r="108" spans="1:2" ht="15.75" thickBot="1">
      <c r="A108" s="30" t="str">
        <f t="array" ref="A108">IF(ISERROR(INDEX(Longboard!$A$2:$C$603,SMALL(IF(Longboard!$C$2:$C$603=Data!$A$22,ROW(Longboard!$A$2:$A$603)),ROW(105:105))-1,1)),"",INDEX(Longboard!$A$2:$C$603,SMALL(IF(Longboard!$C$2:$C$603=Data!$A$22,ROW(Longboard!$A$2:$A$603)),ROW(105:105))-1,1))</f>
        <v/>
      </c>
      <c r="B108" s="30" t="str">
        <f t="array" ref="B108">IF(ISERROR(INDEX(Longboard!$A$2:$C$603,SMALL(IF(Longboard!$C$2:$C$603=Data!$A$22,ROW(Longboard!$B$2:$B$603)),ROW(105:105))-1,2)),"",INDEX(Longboard!$A$2:$C$603,SMALL(IF(Longboard!$C$2:$C$603=Data!$A$22,ROW(Longboard!$B$2:$B$603)),ROW(105:105))-1,2))</f>
        <v/>
      </c>
    </row>
    <row r="109" spans="1:2" ht="15.75" thickBot="1">
      <c r="A109" s="30" t="str">
        <f t="array" ref="A109">IF(ISERROR(INDEX(Longboard!$A$2:$C$603,SMALL(IF(Longboard!$C$2:$C$603=Data!$A$22,ROW(Longboard!$A$2:$A$603)),ROW(106:106))-1,1)),"",INDEX(Longboard!$A$2:$C$603,SMALL(IF(Longboard!$C$2:$C$603=Data!$A$22,ROW(Longboard!$A$2:$A$603)),ROW(106:106))-1,1))</f>
        <v/>
      </c>
      <c r="B109" s="30" t="str">
        <f t="array" ref="B109">IF(ISERROR(INDEX(Longboard!$A$2:$C$603,SMALL(IF(Longboard!$C$2:$C$603=Data!$A$22,ROW(Longboard!$B$2:$B$603)),ROW(106:106))-1,2)),"",INDEX(Longboard!$A$2:$C$603,SMALL(IF(Longboard!$C$2:$C$603=Data!$A$22,ROW(Longboard!$B$2:$B$603)),ROW(106:106))-1,2))</f>
        <v/>
      </c>
    </row>
    <row r="110" spans="1:2" ht="15.75" thickBot="1">
      <c r="A110" s="30" t="str">
        <f t="array" ref="A110">IF(ISERROR(INDEX(Longboard!$A$2:$C$603,SMALL(IF(Longboard!$C$2:$C$603=Data!$A$22,ROW(Longboard!$A$2:$A$603)),ROW(107:107))-1,1)),"",INDEX(Longboard!$A$2:$C$603,SMALL(IF(Longboard!$C$2:$C$603=Data!$A$22,ROW(Longboard!$A$2:$A$603)),ROW(107:107))-1,1))</f>
        <v/>
      </c>
      <c r="B110" s="30" t="str">
        <f t="array" ref="B110">IF(ISERROR(INDEX(Longboard!$A$2:$C$603,SMALL(IF(Longboard!$C$2:$C$603=Data!$A$22,ROW(Longboard!$B$2:$B$603)),ROW(107:107))-1,2)),"",INDEX(Longboard!$A$2:$C$603,SMALL(IF(Longboard!$C$2:$C$603=Data!$A$22,ROW(Longboard!$B$2:$B$603)),ROW(107:107))-1,2))</f>
        <v/>
      </c>
    </row>
    <row r="111" spans="1:2" ht="15.75" thickBot="1">
      <c r="A111" s="30" t="str">
        <f t="array" ref="A111">IF(ISERROR(INDEX(Longboard!$A$2:$C$603,SMALL(IF(Longboard!$C$2:$C$603=Data!$A$22,ROW(Longboard!$A$2:$A$603)),ROW(108:108))-1,1)),"",INDEX(Longboard!$A$2:$C$603,SMALL(IF(Longboard!$C$2:$C$603=Data!$A$22,ROW(Longboard!$A$2:$A$603)),ROW(108:108))-1,1))</f>
        <v/>
      </c>
      <c r="B111" s="30" t="str">
        <f t="array" ref="B111">IF(ISERROR(INDEX(Longboard!$A$2:$C$603,SMALL(IF(Longboard!$C$2:$C$603=Data!$A$22,ROW(Longboard!$B$2:$B$603)),ROW(108:108))-1,2)),"",INDEX(Longboard!$A$2:$C$603,SMALL(IF(Longboard!$C$2:$C$603=Data!$A$22,ROW(Longboard!$B$2:$B$603)),ROW(108:108))-1,2))</f>
        <v/>
      </c>
    </row>
    <row r="112" spans="1:2" ht="15.75" thickBot="1">
      <c r="A112" s="30" t="str">
        <f t="array" ref="A112">IF(ISERROR(INDEX(Longboard!$A$2:$C$603,SMALL(IF(Longboard!$C$2:$C$603=Data!$A$22,ROW(Longboard!$A$2:$A$603)),ROW(109:109))-1,1)),"",INDEX(Longboard!$A$2:$C$603,SMALL(IF(Longboard!$C$2:$C$603=Data!$A$22,ROW(Longboard!$A$2:$A$603)),ROW(109:109))-1,1))</f>
        <v/>
      </c>
      <c r="B112" s="30" t="str">
        <f t="array" ref="B112">IF(ISERROR(INDEX(Longboard!$A$2:$C$603,SMALL(IF(Longboard!$C$2:$C$603=Data!$A$22,ROW(Longboard!$B$2:$B$603)),ROW(109:109))-1,2)),"",INDEX(Longboard!$A$2:$C$603,SMALL(IF(Longboard!$C$2:$C$603=Data!$A$22,ROW(Longboard!$B$2:$B$603)),ROW(109:109))-1,2))</f>
        <v/>
      </c>
    </row>
    <row r="113" spans="1:2" ht="15.75" thickBot="1">
      <c r="A113" s="30" t="str">
        <f t="array" ref="A113">IF(ISERROR(INDEX(Longboard!$A$2:$C$603,SMALL(IF(Longboard!$C$2:$C$603=Data!$A$22,ROW(Longboard!$A$2:$A$603)),ROW(110:110))-1,1)),"",INDEX(Longboard!$A$2:$C$603,SMALL(IF(Longboard!$C$2:$C$603=Data!$A$22,ROW(Longboard!$A$2:$A$603)),ROW(110:110))-1,1))</f>
        <v/>
      </c>
      <c r="B113" s="30" t="str">
        <f t="array" ref="B113">IF(ISERROR(INDEX(Longboard!$A$2:$C$603,SMALL(IF(Longboard!$C$2:$C$603=Data!$A$22,ROW(Longboard!$B$2:$B$603)),ROW(110:110))-1,2)),"",INDEX(Longboard!$A$2:$C$603,SMALL(IF(Longboard!$C$2:$C$603=Data!$A$22,ROW(Longboard!$B$2:$B$603)),ROW(110:110))-1,2))</f>
        <v/>
      </c>
    </row>
    <row r="114" spans="1:2" ht="15.75" thickBot="1">
      <c r="A114" s="30" t="str">
        <f t="array" ref="A114">IF(ISERROR(INDEX(Longboard!$A$2:$C$603,SMALL(IF(Longboard!$C$2:$C$603=Data!$A$22,ROW(Longboard!$A$2:$A$603)),ROW(111:111))-1,1)),"",INDEX(Longboard!$A$2:$C$603,SMALL(IF(Longboard!$C$2:$C$603=Data!$A$22,ROW(Longboard!$A$2:$A$603)),ROW(111:111))-1,1))</f>
        <v/>
      </c>
      <c r="B114" s="30" t="str">
        <f t="array" ref="B114">IF(ISERROR(INDEX(Longboard!$A$2:$C$603,SMALL(IF(Longboard!$C$2:$C$603=Data!$A$22,ROW(Longboard!$B$2:$B$603)),ROW(111:111))-1,2)),"",INDEX(Longboard!$A$2:$C$603,SMALL(IF(Longboard!$C$2:$C$603=Data!$A$22,ROW(Longboard!$B$2:$B$603)),ROW(111:111))-1,2))</f>
        <v/>
      </c>
    </row>
    <row r="115" spans="1:2" ht="15.75" thickBot="1">
      <c r="A115" s="30" t="str">
        <f t="array" ref="A115">IF(ISERROR(INDEX(Longboard!$A$2:$C$603,SMALL(IF(Longboard!$C$2:$C$603=Data!$A$22,ROW(Longboard!$A$2:$A$603)),ROW(112:112))-1,1)),"",INDEX(Longboard!$A$2:$C$603,SMALL(IF(Longboard!$C$2:$C$603=Data!$A$22,ROW(Longboard!$A$2:$A$603)),ROW(112:112))-1,1))</f>
        <v/>
      </c>
      <c r="B115" s="30" t="str">
        <f t="array" ref="B115">IF(ISERROR(INDEX(Longboard!$A$2:$C$603,SMALL(IF(Longboard!$C$2:$C$603=Data!$A$22,ROW(Longboard!$B$2:$B$603)),ROW(112:112))-1,2)),"",INDEX(Longboard!$A$2:$C$603,SMALL(IF(Longboard!$C$2:$C$603=Data!$A$22,ROW(Longboard!$B$2:$B$603)),ROW(112:112))-1,2))</f>
        <v/>
      </c>
    </row>
    <row r="116" spans="1:2" ht="15.75" thickBot="1">
      <c r="A116" s="30" t="str">
        <f t="array" ref="A116">IF(ISERROR(INDEX(Longboard!$A$2:$C$603,SMALL(IF(Longboard!$C$2:$C$603=Data!$A$22,ROW(Longboard!$A$2:$A$603)),ROW(113:113))-1,1)),"",INDEX(Longboard!$A$2:$C$603,SMALL(IF(Longboard!$C$2:$C$603=Data!$A$22,ROW(Longboard!$A$2:$A$603)),ROW(113:113))-1,1))</f>
        <v/>
      </c>
      <c r="B116" s="30" t="str">
        <f t="array" ref="B116">IF(ISERROR(INDEX(Longboard!$A$2:$C$603,SMALL(IF(Longboard!$C$2:$C$603=Data!$A$22,ROW(Longboard!$B$2:$B$603)),ROW(113:113))-1,2)),"",INDEX(Longboard!$A$2:$C$603,SMALL(IF(Longboard!$C$2:$C$603=Data!$A$22,ROW(Longboard!$B$2:$B$603)),ROW(113:113))-1,2))</f>
        <v/>
      </c>
    </row>
    <row r="117" spans="1:2" ht="15.75" thickBot="1">
      <c r="A117" s="30" t="str">
        <f t="array" ref="A117">IF(ISERROR(INDEX(Longboard!$A$2:$C$603,SMALL(IF(Longboard!$C$2:$C$603=Data!$A$22,ROW(Longboard!$A$2:$A$603)),ROW(114:114))-1,1)),"",INDEX(Longboard!$A$2:$C$603,SMALL(IF(Longboard!$C$2:$C$603=Data!$A$22,ROW(Longboard!$A$2:$A$603)),ROW(114:114))-1,1))</f>
        <v/>
      </c>
      <c r="B117" s="30" t="str">
        <f t="array" ref="B117">IF(ISERROR(INDEX(Longboard!$A$2:$C$603,SMALL(IF(Longboard!$C$2:$C$603=Data!$A$22,ROW(Longboard!$B$2:$B$603)),ROW(114:114))-1,2)),"",INDEX(Longboard!$A$2:$C$603,SMALL(IF(Longboard!$C$2:$C$603=Data!$A$22,ROW(Longboard!$B$2:$B$603)),ROW(114:114))-1,2))</f>
        <v/>
      </c>
    </row>
    <row r="118" spans="1:2" ht="15.75" thickBot="1">
      <c r="A118" s="30" t="str">
        <f t="array" ref="A118">IF(ISERROR(INDEX(Longboard!$A$2:$C$603,SMALL(IF(Longboard!$C$2:$C$603=Data!$A$22,ROW(Longboard!$A$2:$A$603)),ROW(115:115))-1,1)),"",INDEX(Longboard!$A$2:$C$603,SMALL(IF(Longboard!$C$2:$C$603=Data!$A$22,ROW(Longboard!$A$2:$A$603)),ROW(115:115))-1,1))</f>
        <v/>
      </c>
      <c r="B118" s="30" t="str">
        <f t="array" ref="B118">IF(ISERROR(INDEX(Longboard!$A$2:$C$603,SMALL(IF(Longboard!$C$2:$C$603=Data!$A$22,ROW(Longboard!$B$2:$B$603)),ROW(115:115))-1,2)),"",INDEX(Longboard!$A$2:$C$603,SMALL(IF(Longboard!$C$2:$C$603=Data!$A$22,ROW(Longboard!$B$2:$B$603)),ROW(115:115))-1,2))</f>
        <v/>
      </c>
    </row>
    <row r="119" spans="1:2" ht="15.75" thickBot="1">
      <c r="A119" s="30" t="str">
        <f t="array" ref="A119">IF(ISERROR(INDEX(Longboard!$A$2:$C$603,SMALL(IF(Longboard!$C$2:$C$603=Data!$A$22,ROW(Longboard!$A$2:$A$603)),ROW(116:116))-1,1)),"",INDEX(Longboard!$A$2:$C$603,SMALL(IF(Longboard!$C$2:$C$603=Data!$A$22,ROW(Longboard!$A$2:$A$603)),ROW(116:116))-1,1))</f>
        <v/>
      </c>
      <c r="B119" s="30" t="str">
        <f t="array" ref="B119">IF(ISERROR(INDEX(Longboard!$A$2:$C$603,SMALL(IF(Longboard!$C$2:$C$603=Data!$A$22,ROW(Longboard!$B$2:$B$603)),ROW(116:116))-1,2)),"",INDEX(Longboard!$A$2:$C$603,SMALL(IF(Longboard!$C$2:$C$603=Data!$A$22,ROW(Longboard!$B$2:$B$603)),ROW(116:116))-1,2))</f>
        <v/>
      </c>
    </row>
    <row r="120" spans="1:2" ht="15.75" thickBot="1">
      <c r="A120" s="30" t="str">
        <f t="array" ref="A120">IF(ISERROR(INDEX(Longboard!$A$2:$C$603,SMALL(IF(Longboard!$C$2:$C$603=Data!$A$22,ROW(Longboard!$A$2:$A$603)),ROW(117:117))-1,1)),"",INDEX(Longboard!$A$2:$C$603,SMALL(IF(Longboard!$C$2:$C$603=Data!$A$22,ROW(Longboard!$A$2:$A$603)),ROW(117:117))-1,1))</f>
        <v/>
      </c>
      <c r="B120" s="30" t="str">
        <f t="array" ref="B120">IF(ISERROR(INDEX(Longboard!$A$2:$C$603,SMALL(IF(Longboard!$C$2:$C$603=Data!$A$22,ROW(Longboard!$B$2:$B$603)),ROW(117:117))-1,2)),"",INDEX(Longboard!$A$2:$C$603,SMALL(IF(Longboard!$C$2:$C$603=Data!$A$22,ROW(Longboard!$B$2:$B$603)),ROW(117:117))-1,2))</f>
        <v/>
      </c>
    </row>
    <row r="121" spans="1:2" ht="15.75" thickBot="1">
      <c r="A121" s="30" t="str">
        <f t="array" ref="A121">IF(ISERROR(INDEX(Longboard!$A$2:$C$603,SMALL(IF(Longboard!$C$2:$C$603=Data!$A$22,ROW(Longboard!$A$2:$A$603)),ROW(118:118))-1,1)),"",INDEX(Longboard!$A$2:$C$603,SMALL(IF(Longboard!$C$2:$C$603=Data!$A$22,ROW(Longboard!$A$2:$A$603)),ROW(118:118))-1,1))</f>
        <v/>
      </c>
      <c r="B121" s="30" t="str">
        <f t="array" ref="B121">IF(ISERROR(INDEX(Longboard!$A$2:$C$603,SMALL(IF(Longboard!$C$2:$C$603=Data!$A$22,ROW(Longboard!$B$2:$B$603)),ROW(118:118))-1,2)),"",INDEX(Longboard!$A$2:$C$603,SMALL(IF(Longboard!$C$2:$C$603=Data!$A$22,ROW(Longboard!$B$2:$B$603)),ROW(118:118))-1,2))</f>
        <v/>
      </c>
    </row>
    <row r="122" spans="1:2" ht="15.75" thickBot="1">
      <c r="A122" s="30" t="str">
        <f t="array" ref="A122">IF(ISERROR(INDEX(Longboard!$A$2:$C$603,SMALL(IF(Longboard!$C$2:$C$603=Data!$A$22,ROW(Longboard!$A$2:$A$603)),ROW(119:119))-1,1)),"",INDEX(Longboard!$A$2:$C$603,SMALL(IF(Longboard!$C$2:$C$603=Data!$A$22,ROW(Longboard!$A$2:$A$603)),ROW(119:119))-1,1))</f>
        <v/>
      </c>
      <c r="B122" s="30" t="str">
        <f t="array" ref="B122">IF(ISERROR(INDEX(Longboard!$A$2:$C$603,SMALL(IF(Longboard!$C$2:$C$603=Data!$A$22,ROW(Longboard!$B$2:$B$603)),ROW(119:119))-1,2)),"",INDEX(Longboard!$A$2:$C$603,SMALL(IF(Longboard!$C$2:$C$603=Data!$A$22,ROW(Longboard!$B$2:$B$603)),ROW(119:119))-1,2))</f>
        <v/>
      </c>
    </row>
    <row r="123" spans="1:2" ht="15.75" thickBot="1">
      <c r="A123" s="30" t="str">
        <f t="array" ref="A123">IF(ISERROR(INDEX(Longboard!$A$2:$C$603,SMALL(IF(Longboard!$C$2:$C$603=Data!$A$22,ROW(Longboard!$A$2:$A$603)),ROW(120:120))-1,1)),"",INDEX(Longboard!$A$2:$C$603,SMALL(IF(Longboard!$C$2:$C$603=Data!$A$22,ROW(Longboard!$A$2:$A$603)),ROW(120:120))-1,1))</f>
        <v/>
      </c>
      <c r="B123" s="30" t="str">
        <f t="array" ref="B123">IF(ISERROR(INDEX(Longboard!$A$2:$C$603,SMALL(IF(Longboard!$C$2:$C$603=Data!$A$22,ROW(Longboard!$B$2:$B$603)),ROW(120:120))-1,2)),"",INDEX(Longboard!$A$2:$C$603,SMALL(IF(Longboard!$C$2:$C$603=Data!$A$22,ROW(Longboard!$B$2:$B$603)),ROW(120:120))-1,2))</f>
        <v/>
      </c>
    </row>
    <row r="124" spans="1:2" ht="15.75" thickBot="1">
      <c r="A124" s="30" t="str">
        <f t="array" ref="A124">IF(ISERROR(INDEX(Longboard!$A$2:$C$603,SMALL(IF(Longboard!$C$2:$C$603=Data!$A$22,ROW(Longboard!$A$2:$A$603)),ROW(121:121))-1,1)),"",INDEX(Longboard!$A$2:$C$603,SMALL(IF(Longboard!$C$2:$C$603=Data!$A$22,ROW(Longboard!$A$2:$A$603)),ROW(121:121))-1,1))</f>
        <v/>
      </c>
      <c r="B124" s="30" t="str">
        <f t="array" ref="B124">IF(ISERROR(INDEX(Longboard!$A$2:$C$603,SMALL(IF(Longboard!$C$2:$C$603=Data!$A$22,ROW(Longboard!$B$2:$B$603)),ROW(121:121))-1,2)),"",INDEX(Longboard!$A$2:$C$603,SMALL(IF(Longboard!$C$2:$C$603=Data!$A$22,ROW(Longboard!$B$2:$B$603)),ROW(121:121))-1,2))</f>
        <v/>
      </c>
    </row>
    <row r="125" spans="1:2" ht="15.75" thickBot="1">
      <c r="A125" s="30" t="str">
        <f t="array" ref="A125">IF(ISERROR(INDEX(Longboard!$A$2:$C$603,SMALL(IF(Longboard!$C$2:$C$603=Data!$A$22,ROW(Longboard!$A$2:$A$603)),ROW(122:122))-1,1)),"",INDEX(Longboard!$A$2:$C$603,SMALL(IF(Longboard!$C$2:$C$603=Data!$A$22,ROW(Longboard!$A$2:$A$603)),ROW(122:122))-1,1))</f>
        <v/>
      </c>
      <c r="B125" s="30" t="str">
        <f t="array" ref="B125">IF(ISERROR(INDEX(Longboard!$A$2:$C$603,SMALL(IF(Longboard!$C$2:$C$603=Data!$A$22,ROW(Longboard!$B$2:$B$603)),ROW(122:122))-1,2)),"",INDEX(Longboard!$A$2:$C$603,SMALL(IF(Longboard!$C$2:$C$603=Data!$A$22,ROW(Longboard!$B$2:$B$603)),ROW(122:122))-1,2))</f>
        <v/>
      </c>
    </row>
    <row r="126" spans="1:2" ht="15.75" thickBot="1">
      <c r="A126" s="30" t="str">
        <f t="array" ref="A126">IF(ISERROR(INDEX(Longboard!$A$2:$C$603,SMALL(IF(Longboard!$C$2:$C$603=Data!$A$22,ROW(Longboard!$A$2:$A$603)),ROW(123:123))-1,1)),"",INDEX(Longboard!$A$2:$C$603,SMALL(IF(Longboard!$C$2:$C$603=Data!$A$22,ROW(Longboard!$A$2:$A$603)),ROW(123:123))-1,1))</f>
        <v/>
      </c>
      <c r="B126" s="30" t="str">
        <f t="array" ref="B126">IF(ISERROR(INDEX(Longboard!$A$2:$C$603,SMALL(IF(Longboard!$C$2:$C$603=Data!$A$22,ROW(Longboard!$B$2:$B$603)),ROW(123:123))-1,2)),"",INDEX(Longboard!$A$2:$C$603,SMALL(IF(Longboard!$C$2:$C$603=Data!$A$22,ROW(Longboard!$B$2:$B$603)),ROW(123:123))-1,2))</f>
        <v/>
      </c>
    </row>
    <row r="127" spans="1:2" ht="15.75" thickBot="1">
      <c r="A127" s="30" t="str">
        <f t="array" ref="A127">IF(ISERROR(INDEX(Longboard!$A$2:$C$603,SMALL(IF(Longboard!$C$2:$C$603=Data!$A$22,ROW(Longboard!$A$2:$A$603)),ROW(124:124))-1,1)),"",INDEX(Longboard!$A$2:$C$603,SMALL(IF(Longboard!$C$2:$C$603=Data!$A$22,ROW(Longboard!$A$2:$A$603)),ROW(124:124))-1,1))</f>
        <v/>
      </c>
      <c r="B127" s="30" t="str">
        <f t="array" ref="B127">IF(ISERROR(INDEX(Longboard!$A$2:$C$603,SMALL(IF(Longboard!$C$2:$C$603=Data!$A$22,ROW(Longboard!$B$2:$B$603)),ROW(124:124))-1,2)),"",INDEX(Longboard!$A$2:$C$603,SMALL(IF(Longboard!$C$2:$C$603=Data!$A$22,ROW(Longboard!$B$2:$B$603)),ROW(124:124))-1,2))</f>
        <v/>
      </c>
    </row>
    <row r="128" spans="1:2" ht="15.75" thickBot="1">
      <c r="A128" s="30" t="str">
        <f t="array" ref="A128">IF(ISERROR(INDEX(Longboard!$A$2:$C$603,SMALL(IF(Longboard!$C$2:$C$603=Data!$A$22,ROW(Longboard!$A$2:$A$603)),ROW(125:125))-1,1)),"",INDEX(Longboard!$A$2:$C$603,SMALL(IF(Longboard!$C$2:$C$603=Data!$A$22,ROW(Longboard!$A$2:$A$603)),ROW(125:125))-1,1))</f>
        <v/>
      </c>
      <c r="B128" s="30" t="str">
        <f t="array" ref="B128">IF(ISERROR(INDEX(Longboard!$A$2:$C$603,SMALL(IF(Longboard!$C$2:$C$603=Data!$A$22,ROW(Longboard!$B$2:$B$603)),ROW(125:125))-1,2)),"",INDEX(Longboard!$A$2:$C$603,SMALL(IF(Longboard!$C$2:$C$603=Data!$A$22,ROW(Longboard!$B$2:$B$603)),ROW(125:125))-1,2))</f>
        <v/>
      </c>
    </row>
    <row r="129" spans="1:2" ht="15.75" thickBot="1">
      <c r="A129" s="30" t="str">
        <f t="array" ref="A129">IF(ISERROR(INDEX(Longboard!$A$2:$C$603,SMALL(IF(Longboard!$C$2:$C$603=Data!$A$22,ROW(Longboard!$A$2:$A$603)),ROW(126:126))-1,1)),"",INDEX(Longboard!$A$2:$C$603,SMALL(IF(Longboard!$C$2:$C$603=Data!$A$22,ROW(Longboard!$A$2:$A$603)),ROW(126:126))-1,1))</f>
        <v/>
      </c>
      <c r="B129" s="30" t="str">
        <f t="array" ref="B129">IF(ISERROR(INDEX(Longboard!$A$2:$C$603,SMALL(IF(Longboard!$C$2:$C$603=Data!$A$22,ROW(Longboard!$B$2:$B$603)),ROW(126:126))-1,2)),"",INDEX(Longboard!$A$2:$C$603,SMALL(IF(Longboard!$C$2:$C$603=Data!$A$22,ROW(Longboard!$B$2:$B$603)),ROW(126:126))-1,2))</f>
        <v/>
      </c>
    </row>
    <row r="130" spans="1:2" ht="15.75" thickBot="1">
      <c r="A130" s="30" t="str">
        <f t="array" ref="A130">IF(ISERROR(INDEX(Longboard!$A$2:$C$603,SMALL(IF(Longboard!$C$2:$C$603=Data!$A$22,ROW(Longboard!$A$2:$A$603)),ROW(127:127))-1,1)),"",INDEX(Longboard!$A$2:$C$603,SMALL(IF(Longboard!$C$2:$C$603=Data!$A$22,ROW(Longboard!$A$2:$A$603)),ROW(127:127))-1,1))</f>
        <v/>
      </c>
      <c r="B130" s="30" t="str">
        <f t="array" ref="B130">IF(ISERROR(INDEX(Longboard!$A$2:$C$603,SMALL(IF(Longboard!$C$2:$C$603=Data!$A$22,ROW(Longboard!$B$2:$B$603)),ROW(127:127))-1,2)),"",INDEX(Longboard!$A$2:$C$603,SMALL(IF(Longboard!$C$2:$C$603=Data!$A$22,ROW(Longboard!$B$2:$B$603)),ROW(127:127))-1,2))</f>
        <v/>
      </c>
    </row>
    <row r="131" spans="1:2" ht="15.75" thickBot="1">
      <c r="A131" s="30" t="str">
        <f t="array" ref="A131">IF(ISERROR(INDEX(Longboard!$A$2:$C$603,SMALL(IF(Longboard!$C$2:$C$603=Data!$A$22,ROW(Longboard!$A$2:$A$603)),ROW(128:128))-1,1)),"",INDEX(Longboard!$A$2:$C$603,SMALL(IF(Longboard!$C$2:$C$603=Data!$A$22,ROW(Longboard!$A$2:$A$603)),ROW(128:128))-1,1))</f>
        <v/>
      </c>
      <c r="B131" s="30" t="str">
        <f t="array" ref="B131">IF(ISERROR(INDEX(Longboard!$A$2:$C$603,SMALL(IF(Longboard!$C$2:$C$603=Data!$A$22,ROW(Longboard!$B$2:$B$603)),ROW(128:128))-1,2)),"",INDEX(Longboard!$A$2:$C$603,SMALL(IF(Longboard!$C$2:$C$603=Data!$A$22,ROW(Longboard!$B$2:$B$603)),ROW(128:128))-1,2))</f>
        <v/>
      </c>
    </row>
    <row r="132" spans="1:2" ht="15.75" thickBot="1">
      <c r="A132" s="30" t="str">
        <f t="array" ref="A132">IF(ISERROR(INDEX(Longboard!$A$2:$C$603,SMALL(IF(Longboard!$C$2:$C$603=Data!$A$22,ROW(Longboard!$A$2:$A$603)),ROW(129:129))-1,1)),"",INDEX(Longboard!$A$2:$C$603,SMALL(IF(Longboard!$C$2:$C$603=Data!$A$22,ROW(Longboard!$A$2:$A$603)),ROW(129:129))-1,1))</f>
        <v/>
      </c>
      <c r="B132" s="30" t="str">
        <f t="array" ref="B132">IF(ISERROR(INDEX(Longboard!$A$2:$C$603,SMALL(IF(Longboard!$C$2:$C$603=Data!$A$22,ROW(Longboard!$B$2:$B$603)),ROW(129:129))-1,2)),"",INDEX(Longboard!$A$2:$C$603,SMALL(IF(Longboard!$C$2:$C$603=Data!$A$22,ROW(Longboard!$B$2:$B$603)),ROW(129:129))-1,2))</f>
        <v/>
      </c>
    </row>
    <row r="133" spans="1:2" ht="15.75" thickBot="1">
      <c r="A133" s="30" t="str">
        <f t="array" ref="A133">IF(ISERROR(INDEX(Longboard!$A$2:$C$603,SMALL(IF(Longboard!$C$2:$C$603=Data!$A$22,ROW(Longboard!$A$2:$A$603)),ROW(130:130))-1,1)),"",INDEX(Longboard!$A$2:$C$603,SMALL(IF(Longboard!$C$2:$C$603=Data!$A$22,ROW(Longboard!$A$2:$A$603)),ROW(130:130))-1,1))</f>
        <v/>
      </c>
      <c r="B133" s="30" t="str">
        <f t="array" ref="B133">IF(ISERROR(INDEX(Longboard!$A$2:$C$603,SMALL(IF(Longboard!$C$2:$C$603=Data!$A$22,ROW(Longboard!$B$2:$B$603)),ROW(130:130))-1,2)),"",INDEX(Longboard!$A$2:$C$603,SMALL(IF(Longboard!$C$2:$C$603=Data!$A$22,ROW(Longboard!$B$2:$B$603)),ROW(130:130))-1,2))</f>
        <v/>
      </c>
    </row>
    <row r="134" spans="1:2" ht="15.75" thickBot="1">
      <c r="A134" s="30" t="str">
        <f t="array" ref="A134">IF(ISERROR(INDEX(Longboard!$A$2:$C$603,SMALL(IF(Longboard!$C$2:$C$603=Data!$A$22,ROW(Longboard!$A$2:$A$603)),ROW(131:131))-1,1)),"",INDEX(Longboard!$A$2:$C$603,SMALL(IF(Longboard!$C$2:$C$603=Data!$A$22,ROW(Longboard!$A$2:$A$603)),ROW(131:131))-1,1))</f>
        <v/>
      </c>
      <c r="B134" s="30" t="str">
        <f t="array" ref="B134">IF(ISERROR(INDEX(Longboard!$A$2:$C$603,SMALL(IF(Longboard!$C$2:$C$603=Data!$A$22,ROW(Longboard!$B$2:$B$603)),ROW(131:131))-1,2)),"",INDEX(Longboard!$A$2:$C$603,SMALL(IF(Longboard!$C$2:$C$603=Data!$A$22,ROW(Longboard!$B$2:$B$603)),ROW(131:131))-1,2))</f>
        <v/>
      </c>
    </row>
    <row r="135" spans="1:2" ht="15.75" thickBot="1">
      <c r="A135" s="30" t="str">
        <f t="array" ref="A135">IF(ISERROR(INDEX(Longboard!$A$2:$C$603,SMALL(IF(Longboard!$C$2:$C$603=Data!$A$22,ROW(Longboard!$A$2:$A$603)),ROW(132:132))-1,1)),"",INDEX(Longboard!$A$2:$C$603,SMALL(IF(Longboard!$C$2:$C$603=Data!$A$22,ROW(Longboard!$A$2:$A$603)),ROW(132:132))-1,1))</f>
        <v/>
      </c>
      <c r="B135" s="30" t="str">
        <f t="array" ref="B135">IF(ISERROR(INDEX(Longboard!$A$2:$C$603,SMALL(IF(Longboard!$C$2:$C$603=Data!$A$22,ROW(Longboard!$B$2:$B$603)),ROW(132:132))-1,2)),"",INDEX(Longboard!$A$2:$C$603,SMALL(IF(Longboard!$C$2:$C$603=Data!$A$22,ROW(Longboard!$B$2:$B$603)),ROW(132:132))-1,2))</f>
        <v/>
      </c>
    </row>
    <row r="136" spans="1:2" ht="15.75" thickBot="1">
      <c r="A136" s="30" t="str">
        <f t="array" ref="A136">IF(ISERROR(INDEX(Longboard!$A$2:$C$603,SMALL(IF(Longboard!$C$2:$C$603=Data!$A$22,ROW(Longboard!$A$2:$A$603)),ROW(133:133))-1,1)),"",INDEX(Longboard!$A$2:$C$603,SMALL(IF(Longboard!$C$2:$C$603=Data!$A$22,ROW(Longboard!$A$2:$A$603)),ROW(133:133))-1,1))</f>
        <v/>
      </c>
      <c r="B136" s="30" t="str">
        <f t="array" ref="B136">IF(ISERROR(INDEX(Longboard!$A$2:$C$603,SMALL(IF(Longboard!$C$2:$C$603=Data!$A$22,ROW(Longboard!$B$2:$B$603)),ROW(133:133))-1,2)),"",INDEX(Longboard!$A$2:$C$603,SMALL(IF(Longboard!$C$2:$C$603=Data!$A$22,ROW(Longboard!$B$2:$B$603)),ROW(133:133))-1,2))</f>
        <v/>
      </c>
    </row>
    <row r="137" spans="1:2" ht="15.75" thickBot="1">
      <c r="A137" s="30" t="str">
        <f t="array" ref="A137">IF(ISERROR(INDEX(Longboard!$A$2:$C$603,SMALL(IF(Longboard!$C$2:$C$603=Data!$A$22,ROW(Longboard!$A$2:$A$603)),ROW(134:134))-1,1)),"",INDEX(Longboard!$A$2:$C$603,SMALL(IF(Longboard!$C$2:$C$603=Data!$A$22,ROW(Longboard!$A$2:$A$603)),ROW(134:134))-1,1))</f>
        <v/>
      </c>
      <c r="B137" s="30" t="str">
        <f t="array" ref="B137">IF(ISERROR(INDEX(Longboard!$A$2:$C$603,SMALL(IF(Longboard!$C$2:$C$603=Data!$A$22,ROW(Longboard!$B$2:$B$603)),ROW(134:134))-1,2)),"",INDEX(Longboard!$A$2:$C$603,SMALL(IF(Longboard!$C$2:$C$603=Data!$A$22,ROW(Longboard!$B$2:$B$603)),ROW(134:134))-1,2))</f>
        <v/>
      </c>
    </row>
    <row r="138" spans="1:2" ht="15.75" thickBot="1">
      <c r="A138" s="30" t="str">
        <f t="array" ref="A138">IF(ISERROR(INDEX(Longboard!$A$2:$C$603,SMALL(IF(Longboard!$C$2:$C$603=Data!$A$22,ROW(Longboard!$A$2:$A$603)),ROW(135:135))-1,1)),"",INDEX(Longboard!$A$2:$C$603,SMALL(IF(Longboard!$C$2:$C$603=Data!$A$22,ROW(Longboard!$A$2:$A$603)),ROW(135:135))-1,1))</f>
        <v/>
      </c>
      <c r="B138" s="30" t="str">
        <f t="array" ref="B138">IF(ISERROR(INDEX(Longboard!$A$2:$C$603,SMALL(IF(Longboard!$C$2:$C$603=Data!$A$22,ROW(Longboard!$B$2:$B$603)),ROW(135:135))-1,2)),"",INDEX(Longboard!$A$2:$C$603,SMALL(IF(Longboard!$C$2:$C$603=Data!$A$22,ROW(Longboard!$B$2:$B$603)),ROW(135:135))-1,2))</f>
        <v/>
      </c>
    </row>
    <row r="139" spans="1:2" ht="15.75" thickBot="1">
      <c r="A139" s="30" t="str">
        <f t="array" ref="A139">IF(ISERROR(INDEX(Longboard!$A$2:$C$603,SMALL(IF(Longboard!$C$2:$C$603=Data!$A$22,ROW(Longboard!$A$2:$A$603)),ROW(136:136))-1,1)),"",INDEX(Longboard!$A$2:$C$603,SMALL(IF(Longboard!$C$2:$C$603=Data!$A$22,ROW(Longboard!$A$2:$A$603)),ROW(136:136))-1,1))</f>
        <v/>
      </c>
      <c r="B139" s="30" t="str">
        <f t="array" ref="B139">IF(ISERROR(INDEX(Longboard!$A$2:$C$603,SMALL(IF(Longboard!$C$2:$C$603=Data!$A$22,ROW(Longboard!$B$2:$B$603)),ROW(136:136))-1,2)),"",INDEX(Longboard!$A$2:$C$603,SMALL(IF(Longboard!$C$2:$C$603=Data!$A$22,ROW(Longboard!$B$2:$B$603)),ROW(136:136))-1,2))</f>
        <v/>
      </c>
    </row>
    <row r="140" spans="1:2" ht="15.75" thickBot="1">
      <c r="A140" s="30" t="str">
        <f t="array" ref="A140">IF(ISERROR(INDEX(Longboard!$A$2:$C$603,SMALL(IF(Longboard!$C$2:$C$603=Data!$A$22,ROW(Longboard!$A$2:$A$603)),ROW(137:137))-1,1)),"",INDEX(Longboard!$A$2:$C$603,SMALL(IF(Longboard!$C$2:$C$603=Data!$A$22,ROW(Longboard!$A$2:$A$603)),ROW(137:137))-1,1))</f>
        <v/>
      </c>
      <c r="B140" s="30" t="str">
        <f t="array" ref="B140">IF(ISERROR(INDEX(Longboard!$A$2:$C$603,SMALL(IF(Longboard!$C$2:$C$603=Data!$A$22,ROW(Longboard!$B$2:$B$603)),ROW(137:137))-1,2)),"",INDEX(Longboard!$A$2:$C$603,SMALL(IF(Longboard!$C$2:$C$603=Data!$A$22,ROW(Longboard!$B$2:$B$603)),ROW(137:137))-1,2))</f>
        <v/>
      </c>
    </row>
    <row r="141" spans="1:2" ht="15.75" thickBot="1">
      <c r="A141" s="30" t="str">
        <f t="array" ref="A141">IF(ISERROR(INDEX(Longboard!$A$2:$C$603,SMALL(IF(Longboard!$C$2:$C$603=Data!$A$22,ROW(Longboard!$A$2:$A$603)),ROW(138:138))-1,1)),"",INDEX(Longboard!$A$2:$C$603,SMALL(IF(Longboard!$C$2:$C$603=Data!$A$22,ROW(Longboard!$A$2:$A$603)),ROW(138:138))-1,1))</f>
        <v/>
      </c>
      <c r="B141" s="30" t="str">
        <f t="array" ref="B141">IF(ISERROR(INDEX(Longboard!$A$2:$C$603,SMALL(IF(Longboard!$C$2:$C$603=Data!$A$22,ROW(Longboard!$B$2:$B$603)),ROW(138:138))-1,2)),"",INDEX(Longboard!$A$2:$C$603,SMALL(IF(Longboard!$C$2:$C$603=Data!$A$22,ROW(Longboard!$B$2:$B$603)),ROW(138:138))-1,2))</f>
        <v/>
      </c>
    </row>
    <row r="142" spans="1:2" ht="15.75" thickBot="1">
      <c r="A142" s="30" t="str">
        <f t="array" ref="A142">IF(ISERROR(INDEX(Longboard!$A$2:$C$603,SMALL(IF(Longboard!$C$2:$C$603=Data!$A$22,ROW(Longboard!$A$2:$A$603)),ROW(139:139))-1,1)),"",INDEX(Longboard!$A$2:$C$603,SMALL(IF(Longboard!$C$2:$C$603=Data!$A$22,ROW(Longboard!$A$2:$A$603)),ROW(139:139))-1,1))</f>
        <v/>
      </c>
      <c r="B142" s="30" t="str">
        <f t="array" ref="B142">IF(ISERROR(INDEX(Longboard!$A$2:$C$603,SMALL(IF(Longboard!$C$2:$C$603=Data!$A$22,ROW(Longboard!$B$2:$B$603)),ROW(139:139))-1,2)),"",INDEX(Longboard!$A$2:$C$603,SMALL(IF(Longboard!$C$2:$C$603=Data!$A$22,ROW(Longboard!$B$2:$B$603)),ROW(139:139))-1,2))</f>
        <v/>
      </c>
    </row>
    <row r="143" spans="1:2" ht="15.75" thickBot="1">
      <c r="A143" s="30" t="str">
        <f t="array" ref="A143">IF(ISERROR(INDEX(Longboard!$A$2:$C$603,SMALL(IF(Longboard!$C$2:$C$603=Data!$A$22,ROW(Longboard!$A$2:$A$603)),ROW(140:140))-1,1)),"",INDEX(Longboard!$A$2:$C$603,SMALL(IF(Longboard!$C$2:$C$603=Data!$A$22,ROW(Longboard!$A$2:$A$603)),ROW(140:140))-1,1))</f>
        <v/>
      </c>
      <c r="B143" s="30" t="str">
        <f t="array" ref="B143">IF(ISERROR(INDEX(Longboard!$A$2:$C$603,SMALL(IF(Longboard!$C$2:$C$603=Data!$A$22,ROW(Longboard!$B$2:$B$603)),ROW(140:140))-1,2)),"",INDEX(Longboard!$A$2:$C$603,SMALL(IF(Longboard!$C$2:$C$603=Data!$A$22,ROW(Longboard!$B$2:$B$603)),ROW(140:140))-1,2))</f>
        <v/>
      </c>
    </row>
    <row r="144" spans="1:2" ht="15.75" thickBot="1">
      <c r="A144" s="30" t="str">
        <f t="array" ref="A144">IF(ISERROR(INDEX(Longboard!$A$2:$C$603,SMALL(IF(Longboard!$C$2:$C$603=Data!$A$22,ROW(Longboard!$A$2:$A$603)),ROW(141:141))-1,1)),"",INDEX(Longboard!$A$2:$C$603,SMALL(IF(Longboard!$C$2:$C$603=Data!$A$22,ROW(Longboard!$A$2:$A$603)),ROW(141:141))-1,1))</f>
        <v/>
      </c>
      <c r="B144" s="30" t="str">
        <f t="array" ref="B144">IF(ISERROR(INDEX(Longboard!$A$2:$C$603,SMALL(IF(Longboard!$C$2:$C$603=Data!$A$22,ROW(Longboard!$B$2:$B$603)),ROW(141:141))-1,2)),"",INDEX(Longboard!$A$2:$C$603,SMALL(IF(Longboard!$C$2:$C$603=Data!$A$22,ROW(Longboard!$B$2:$B$603)),ROW(141:141))-1,2))</f>
        <v/>
      </c>
    </row>
    <row r="145" spans="1:2" ht="15.75" thickBot="1">
      <c r="A145" s="30" t="str">
        <f t="array" ref="A145">IF(ISERROR(INDEX(Longboard!$A$2:$C$603,SMALL(IF(Longboard!$C$2:$C$603=Data!$A$22,ROW(Longboard!$A$2:$A$603)),ROW(142:142))-1,1)),"",INDEX(Longboard!$A$2:$C$603,SMALL(IF(Longboard!$C$2:$C$603=Data!$A$22,ROW(Longboard!$A$2:$A$603)),ROW(142:142))-1,1))</f>
        <v/>
      </c>
      <c r="B145" s="30" t="str">
        <f t="array" ref="B145">IF(ISERROR(INDEX(Longboard!$A$2:$C$603,SMALL(IF(Longboard!$C$2:$C$603=Data!$A$22,ROW(Longboard!$B$2:$B$603)),ROW(142:142))-1,2)),"",INDEX(Longboard!$A$2:$C$603,SMALL(IF(Longboard!$C$2:$C$603=Data!$A$22,ROW(Longboard!$B$2:$B$603)),ROW(142:142))-1,2))</f>
        <v/>
      </c>
    </row>
    <row r="146" spans="1:2" ht="15.75" thickBot="1">
      <c r="A146" s="30" t="str">
        <f t="array" ref="A146">IF(ISERROR(INDEX(Longboard!$A$2:$C$603,SMALL(IF(Longboard!$C$2:$C$603=Data!$A$22,ROW(Longboard!$A$2:$A$603)),ROW(143:143))-1,1)),"",INDEX(Longboard!$A$2:$C$603,SMALL(IF(Longboard!$C$2:$C$603=Data!$A$22,ROW(Longboard!$A$2:$A$603)),ROW(143:143))-1,1))</f>
        <v/>
      </c>
      <c r="B146" s="30" t="str">
        <f t="array" ref="B146">IF(ISERROR(INDEX(Longboard!$A$2:$C$603,SMALL(IF(Longboard!$C$2:$C$603=Data!$A$22,ROW(Longboard!$B$2:$B$603)),ROW(143:143))-1,2)),"",INDEX(Longboard!$A$2:$C$603,SMALL(IF(Longboard!$C$2:$C$603=Data!$A$22,ROW(Longboard!$B$2:$B$603)),ROW(143:143))-1,2))</f>
        <v/>
      </c>
    </row>
    <row r="147" spans="1:2" ht="15.75" thickBot="1">
      <c r="A147" s="30" t="str">
        <f t="array" ref="A147">IF(ISERROR(INDEX(Longboard!$A$2:$C$603,SMALL(IF(Longboard!$C$2:$C$603=Data!$A$22,ROW(Longboard!$A$2:$A$603)),ROW(144:144))-1,1)),"",INDEX(Longboard!$A$2:$C$603,SMALL(IF(Longboard!$C$2:$C$603=Data!$A$22,ROW(Longboard!$A$2:$A$603)),ROW(144:144))-1,1))</f>
        <v/>
      </c>
      <c r="B147" s="30" t="str">
        <f t="array" ref="B147">IF(ISERROR(INDEX(Longboard!$A$2:$C$603,SMALL(IF(Longboard!$C$2:$C$603=Data!$A$22,ROW(Longboard!$B$2:$B$603)),ROW(144:144))-1,2)),"",INDEX(Longboard!$A$2:$C$603,SMALL(IF(Longboard!$C$2:$C$603=Data!$A$22,ROW(Longboard!$B$2:$B$603)),ROW(144:144))-1,2))</f>
        <v/>
      </c>
    </row>
    <row r="148" spans="1:2" ht="15.75" thickBot="1">
      <c r="A148" s="30" t="str">
        <f t="array" ref="A148">IF(ISERROR(INDEX(Longboard!$A$2:$C$603,SMALL(IF(Longboard!$C$2:$C$603=Data!$A$22,ROW(Longboard!$A$2:$A$603)),ROW(145:145))-1,1)),"",INDEX(Longboard!$A$2:$C$603,SMALL(IF(Longboard!$C$2:$C$603=Data!$A$22,ROW(Longboard!$A$2:$A$603)),ROW(145:145))-1,1))</f>
        <v/>
      </c>
      <c r="B148" s="30" t="str">
        <f t="array" ref="B148">IF(ISERROR(INDEX(Longboard!$A$2:$C$603,SMALL(IF(Longboard!$C$2:$C$603=Data!$A$22,ROW(Longboard!$B$2:$B$603)),ROW(145:145))-1,2)),"",INDEX(Longboard!$A$2:$C$603,SMALL(IF(Longboard!$C$2:$C$603=Data!$A$22,ROW(Longboard!$B$2:$B$603)),ROW(145:145))-1,2))</f>
        <v/>
      </c>
    </row>
    <row r="149" spans="1:2" ht="15.75" thickBot="1">
      <c r="A149" s="30" t="str">
        <f t="array" ref="A149">IF(ISERROR(INDEX(Longboard!$A$2:$C$603,SMALL(IF(Longboard!$C$2:$C$603=Data!$A$22,ROW(Longboard!$A$2:$A$603)),ROW(146:146))-1,1)),"",INDEX(Longboard!$A$2:$C$603,SMALL(IF(Longboard!$C$2:$C$603=Data!$A$22,ROW(Longboard!$A$2:$A$603)),ROW(146:146))-1,1))</f>
        <v/>
      </c>
      <c r="B149" s="30" t="str">
        <f t="array" ref="B149">IF(ISERROR(INDEX(Longboard!$A$2:$C$603,SMALL(IF(Longboard!$C$2:$C$603=Data!$A$22,ROW(Longboard!$B$2:$B$603)),ROW(146:146))-1,2)),"",INDEX(Longboard!$A$2:$C$603,SMALL(IF(Longboard!$C$2:$C$603=Data!$A$22,ROW(Longboard!$B$2:$B$603)),ROW(146:146))-1,2))</f>
        <v/>
      </c>
    </row>
    <row r="150" spans="1:2" ht="15.75" thickBot="1">
      <c r="A150" s="30" t="str">
        <f t="array" ref="A150">IF(ISERROR(INDEX(Longboard!$A$2:$C$603,SMALL(IF(Longboard!$C$2:$C$603=Data!$A$22,ROW(Longboard!$A$2:$A$603)),ROW(147:147))-1,1)),"",INDEX(Longboard!$A$2:$C$603,SMALL(IF(Longboard!$C$2:$C$603=Data!$A$22,ROW(Longboard!$A$2:$A$603)),ROW(147:147))-1,1))</f>
        <v/>
      </c>
      <c r="B150" s="30" t="str">
        <f t="array" ref="B150">IF(ISERROR(INDEX(Longboard!$A$2:$C$603,SMALL(IF(Longboard!$C$2:$C$603=Data!$A$22,ROW(Longboard!$B$2:$B$603)),ROW(147:147))-1,2)),"",INDEX(Longboard!$A$2:$C$603,SMALL(IF(Longboard!$C$2:$C$603=Data!$A$22,ROW(Longboard!$B$2:$B$603)),ROW(147:147))-1,2))</f>
        <v/>
      </c>
    </row>
    <row r="151" spans="1:2" ht="15.75" thickBot="1">
      <c r="A151" s="30" t="str">
        <f t="array" ref="A151">IF(ISERROR(INDEX(Longboard!$A$2:$C$603,SMALL(IF(Longboard!$C$2:$C$603=Data!$A$22,ROW(Longboard!$A$2:$A$603)),ROW(148:148))-1,1)),"",INDEX(Longboard!$A$2:$C$603,SMALL(IF(Longboard!$C$2:$C$603=Data!$A$22,ROW(Longboard!$A$2:$A$603)),ROW(148:148))-1,1))</f>
        <v/>
      </c>
      <c r="B151" s="30" t="str">
        <f t="array" ref="B151">IF(ISERROR(INDEX(Longboard!$A$2:$C$603,SMALL(IF(Longboard!$C$2:$C$603=Data!$A$22,ROW(Longboard!$B$2:$B$603)),ROW(148:148))-1,2)),"",INDEX(Longboard!$A$2:$C$603,SMALL(IF(Longboard!$C$2:$C$603=Data!$A$22,ROW(Longboard!$B$2:$B$603)),ROW(148:148))-1,2))</f>
        <v/>
      </c>
    </row>
    <row r="152" spans="1:2" ht="15.75" thickBot="1">
      <c r="A152" s="30" t="str">
        <f t="array" ref="A152">IF(ISERROR(INDEX(Longboard!$A$2:$C$603,SMALL(IF(Longboard!$C$2:$C$603=Data!$A$22,ROW(Longboard!$A$2:$A$603)),ROW(149:149))-1,1)),"",INDEX(Longboard!$A$2:$C$603,SMALL(IF(Longboard!$C$2:$C$603=Data!$A$22,ROW(Longboard!$A$2:$A$603)),ROW(149:149))-1,1))</f>
        <v/>
      </c>
      <c r="B152" s="30" t="str">
        <f t="array" ref="B152">IF(ISERROR(INDEX(Longboard!$A$2:$C$603,SMALL(IF(Longboard!$C$2:$C$603=Data!$A$22,ROW(Longboard!$B$2:$B$603)),ROW(149:149))-1,2)),"",INDEX(Longboard!$A$2:$C$603,SMALL(IF(Longboard!$C$2:$C$603=Data!$A$22,ROW(Longboard!$B$2:$B$603)),ROW(149:149))-1,2))</f>
        <v/>
      </c>
    </row>
    <row r="153" spans="1:2" ht="15.75" thickBot="1">
      <c r="A153" s="30" t="str">
        <f t="array" ref="A153">IF(ISERROR(INDEX(Longboard!$A$2:$C$603,SMALL(IF(Longboard!$C$2:$C$603=Data!$A$22,ROW(Longboard!$A$2:$A$603)),ROW(150:150))-1,1)),"",INDEX(Longboard!$A$2:$C$603,SMALL(IF(Longboard!$C$2:$C$603=Data!$A$22,ROW(Longboard!$A$2:$A$603)),ROW(150:150))-1,1))</f>
        <v/>
      </c>
      <c r="B153" s="30" t="str">
        <f t="array" ref="B153">IF(ISERROR(INDEX(Longboard!$A$2:$C$603,SMALL(IF(Longboard!$C$2:$C$603=Data!$A$22,ROW(Longboard!$B$2:$B$603)),ROW(150:150))-1,2)),"",INDEX(Longboard!$A$2:$C$603,SMALL(IF(Longboard!$C$2:$C$603=Data!$A$22,ROW(Longboard!$B$2:$B$603)),ROW(150:150))-1,2))</f>
        <v/>
      </c>
    </row>
    <row r="154" spans="1:2" ht="15.75" thickBot="1">
      <c r="A154" s="30" t="str">
        <f t="array" ref="A154">IF(ISERROR(INDEX(Longboard!$A$2:$C$603,SMALL(IF(Longboard!$C$2:$C$603=Data!$A$22,ROW(Longboard!$A$2:$A$603)),ROW(151:151))-1,1)),"",INDEX(Longboard!$A$2:$C$603,SMALL(IF(Longboard!$C$2:$C$603=Data!$A$22,ROW(Longboard!$A$2:$A$603)),ROW(151:151))-1,1))</f>
        <v/>
      </c>
      <c r="B154" s="30" t="str">
        <f t="array" ref="B154">IF(ISERROR(INDEX(Longboard!$A$2:$C$603,SMALL(IF(Longboard!$C$2:$C$603=Data!$A$22,ROW(Longboard!$B$2:$B$603)),ROW(151:151))-1,2)),"",INDEX(Longboard!$A$2:$C$603,SMALL(IF(Longboard!$C$2:$C$603=Data!$A$22,ROW(Longboard!$B$2:$B$603)),ROW(151:151))-1,2))</f>
        <v/>
      </c>
    </row>
    <row r="155" spans="1:2" ht="15.75" thickBot="1">
      <c r="A155" s="30" t="str">
        <f t="array" ref="A155">IF(ISERROR(INDEX(Longboard!$A$2:$C$603,SMALL(IF(Longboard!$C$2:$C$603=Data!$A$22,ROW(Longboard!$A$2:$A$603)),ROW(152:152))-1,1)),"",INDEX(Longboard!$A$2:$C$603,SMALL(IF(Longboard!$C$2:$C$603=Data!$A$22,ROW(Longboard!$A$2:$A$603)),ROW(152:152))-1,1))</f>
        <v/>
      </c>
      <c r="B155" s="30" t="str">
        <f t="array" ref="B155">IF(ISERROR(INDEX(Longboard!$A$2:$C$603,SMALL(IF(Longboard!$C$2:$C$603=Data!$A$22,ROW(Longboard!$B$2:$B$603)),ROW(152:152))-1,2)),"",INDEX(Longboard!$A$2:$C$603,SMALL(IF(Longboard!$C$2:$C$603=Data!$A$22,ROW(Longboard!$B$2:$B$603)),ROW(152:152))-1,2))</f>
        <v/>
      </c>
    </row>
    <row r="156" spans="1:2" ht="15.75" thickBot="1">
      <c r="A156" s="30" t="str">
        <f t="array" ref="A156">IF(ISERROR(INDEX(Longboard!$A$2:$C$603,SMALL(IF(Longboard!$C$2:$C$603=Data!$A$22,ROW(Longboard!$A$2:$A$603)),ROW(153:153))-1,1)),"",INDEX(Longboard!$A$2:$C$603,SMALL(IF(Longboard!$C$2:$C$603=Data!$A$22,ROW(Longboard!$A$2:$A$603)),ROW(153:153))-1,1))</f>
        <v/>
      </c>
      <c r="B156" s="30" t="str">
        <f t="array" ref="B156">IF(ISERROR(INDEX(Longboard!$A$2:$C$603,SMALL(IF(Longboard!$C$2:$C$603=Data!$A$22,ROW(Longboard!$B$2:$B$603)),ROW(153:153))-1,2)),"",INDEX(Longboard!$A$2:$C$603,SMALL(IF(Longboard!$C$2:$C$603=Data!$A$22,ROW(Longboard!$B$2:$B$603)),ROW(153:153))-1,2))</f>
        <v/>
      </c>
    </row>
    <row r="157" spans="1:2" ht="15.75" thickBot="1">
      <c r="A157" s="30" t="str">
        <f t="array" ref="A157">IF(ISERROR(INDEX(Longboard!$A$2:$C$603,SMALL(IF(Longboard!$C$2:$C$603=Data!$A$22,ROW(Longboard!$A$2:$A$603)),ROW(154:154))-1,1)),"",INDEX(Longboard!$A$2:$C$603,SMALL(IF(Longboard!$C$2:$C$603=Data!$A$22,ROW(Longboard!$A$2:$A$603)),ROW(154:154))-1,1))</f>
        <v/>
      </c>
      <c r="B157" s="30" t="str">
        <f t="array" ref="B157">IF(ISERROR(INDEX(Longboard!$A$2:$C$603,SMALL(IF(Longboard!$C$2:$C$603=Data!$A$22,ROW(Longboard!$B$2:$B$603)),ROW(154:154))-1,2)),"",INDEX(Longboard!$A$2:$C$603,SMALL(IF(Longboard!$C$2:$C$603=Data!$A$22,ROW(Longboard!$B$2:$B$603)),ROW(154:154))-1,2))</f>
        <v/>
      </c>
    </row>
    <row r="158" spans="1:2" ht="15.75" thickBot="1">
      <c r="A158" s="30" t="str">
        <f t="array" ref="A158">IF(ISERROR(INDEX(Longboard!$A$2:$C$603,SMALL(IF(Longboard!$C$2:$C$603=Data!$A$22,ROW(Longboard!$A$2:$A$603)),ROW(155:155))-1,1)),"",INDEX(Longboard!$A$2:$C$603,SMALL(IF(Longboard!$C$2:$C$603=Data!$A$22,ROW(Longboard!$A$2:$A$603)),ROW(155:155))-1,1))</f>
        <v/>
      </c>
      <c r="B158" s="30" t="str">
        <f t="array" ref="B158">IF(ISERROR(INDEX(Longboard!$A$2:$C$603,SMALL(IF(Longboard!$C$2:$C$603=Data!$A$22,ROW(Longboard!$B$2:$B$603)),ROW(155:155))-1,2)),"",INDEX(Longboard!$A$2:$C$603,SMALL(IF(Longboard!$C$2:$C$603=Data!$A$22,ROW(Longboard!$B$2:$B$603)),ROW(155:155))-1,2))</f>
        <v/>
      </c>
    </row>
    <row r="159" spans="1:2" ht="15.75" thickBot="1">
      <c r="A159" s="30" t="str">
        <f t="array" ref="A159">IF(ISERROR(INDEX(Longboard!$A$2:$C$603,SMALL(IF(Longboard!$C$2:$C$603=Data!$A$22,ROW(Longboard!$A$2:$A$603)),ROW(156:156))-1,1)),"",INDEX(Longboard!$A$2:$C$603,SMALL(IF(Longboard!$C$2:$C$603=Data!$A$22,ROW(Longboard!$A$2:$A$603)),ROW(156:156))-1,1))</f>
        <v/>
      </c>
      <c r="B159" s="30" t="str">
        <f t="array" ref="B159">IF(ISERROR(INDEX(Longboard!$A$2:$C$603,SMALL(IF(Longboard!$C$2:$C$603=Data!$A$22,ROW(Longboard!$B$2:$B$603)),ROW(156:156))-1,2)),"",INDEX(Longboard!$A$2:$C$603,SMALL(IF(Longboard!$C$2:$C$603=Data!$A$22,ROW(Longboard!$B$2:$B$603)),ROW(156:156))-1,2))</f>
        <v/>
      </c>
    </row>
    <row r="160" spans="1:2" ht="15.75" thickBot="1">
      <c r="A160" s="30" t="str">
        <f t="array" ref="A160">IF(ISERROR(INDEX(Longboard!$A$2:$C$603,SMALL(IF(Longboard!$C$2:$C$603=Data!$A$22,ROW(Longboard!$A$2:$A$603)),ROW(157:157))-1,1)),"",INDEX(Longboard!$A$2:$C$603,SMALL(IF(Longboard!$C$2:$C$603=Data!$A$22,ROW(Longboard!$A$2:$A$603)),ROW(157:157))-1,1))</f>
        <v/>
      </c>
      <c r="B160" s="30" t="str">
        <f t="array" ref="B160">IF(ISERROR(INDEX(Longboard!$A$2:$C$603,SMALL(IF(Longboard!$C$2:$C$603=Data!$A$22,ROW(Longboard!$B$2:$B$603)),ROW(157:157))-1,2)),"",INDEX(Longboard!$A$2:$C$603,SMALL(IF(Longboard!$C$2:$C$603=Data!$A$22,ROW(Longboard!$B$2:$B$603)),ROW(157:157))-1,2))</f>
        <v/>
      </c>
    </row>
    <row r="161" spans="1:2" ht="15.75" thickBot="1">
      <c r="A161" s="30" t="str">
        <f t="array" ref="A161">IF(ISERROR(INDEX(Longboard!$A$2:$C$603,SMALL(IF(Longboard!$C$2:$C$603=Data!$A$22,ROW(Longboard!$A$2:$A$603)),ROW(158:158))-1,1)),"",INDEX(Longboard!$A$2:$C$603,SMALL(IF(Longboard!$C$2:$C$603=Data!$A$22,ROW(Longboard!$A$2:$A$603)),ROW(158:158))-1,1))</f>
        <v/>
      </c>
      <c r="B161" s="30" t="str">
        <f t="array" ref="B161">IF(ISERROR(INDEX(Longboard!$A$2:$C$603,SMALL(IF(Longboard!$C$2:$C$603=Data!$A$22,ROW(Longboard!$B$2:$B$603)),ROW(158:158))-1,2)),"",INDEX(Longboard!$A$2:$C$603,SMALL(IF(Longboard!$C$2:$C$603=Data!$A$22,ROW(Longboard!$B$2:$B$603)),ROW(158:158))-1,2))</f>
        <v/>
      </c>
    </row>
    <row r="162" spans="1:2" ht="15.75" thickBot="1">
      <c r="A162" s="30" t="str">
        <f t="array" ref="A162">IF(ISERROR(INDEX(Longboard!$A$2:$C$603,SMALL(IF(Longboard!$C$2:$C$603=Data!$A$22,ROW(Longboard!$A$2:$A$603)),ROW(159:159))-1,1)),"",INDEX(Longboard!$A$2:$C$603,SMALL(IF(Longboard!$C$2:$C$603=Data!$A$22,ROW(Longboard!$A$2:$A$603)),ROW(159:159))-1,1))</f>
        <v/>
      </c>
      <c r="B162" s="30" t="str">
        <f t="array" ref="B162">IF(ISERROR(INDEX(Longboard!$A$2:$C$603,SMALL(IF(Longboard!$C$2:$C$603=Data!$A$22,ROW(Longboard!$B$2:$B$603)),ROW(159:159))-1,2)),"",INDEX(Longboard!$A$2:$C$603,SMALL(IF(Longboard!$C$2:$C$603=Data!$A$22,ROW(Longboard!$B$2:$B$603)),ROW(159:159))-1,2))</f>
        <v/>
      </c>
    </row>
    <row r="163" spans="1:2" ht="15.75" thickBot="1">
      <c r="A163" s="30" t="str">
        <f t="array" ref="A163">IF(ISERROR(INDEX(Longboard!$A$2:$C$603,SMALL(IF(Longboard!$C$2:$C$603=Data!$A$22,ROW(Longboard!$A$2:$A$603)),ROW(160:160))-1,1)),"",INDEX(Longboard!$A$2:$C$603,SMALL(IF(Longboard!$C$2:$C$603=Data!$A$22,ROW(Longboard!$A$2:$A$603)),ROW(160:160))-1,1))</f>
        <v/>
      </c>
      <c r="B163" s="30" t="str">
        <f t="array" ref="B163">IF(ISERROR(INDEX(Longboard!$A$2:$C$603,SMALL(IF(Longboard!$C$2:$C$603=Data!$A$22,ROW(Longboard!$B$2:$B$603)),ROW(160:160))-1,2)),"",INDEX(Longboard!$A$2:$C$603,SMALL(IF(Longboard!$C$2:$C$603=Data!$A$22,ROW(Longboard!$B$2:$B$603)),ROW(160:160))-1,2))</f>
        <v/>
      </c>
    </row>
    <row r="164" spans="1:2" ht="15.75" thickBot="1">
      <c r="A164" s="30" t="str">
        <f t="array" ref="A164">IF(ISERROR(INDEX(Longboard!$A$2:$C$603,SMALL(IF(Longboard!$C$2:$C$603=Data!$A$22,ROW(Longboard!$A$2:$A$603)),ROW(161:161))-1,1)),"",INDEX(Longboard!$A$2:$C$603,SMALL(IF(Longboard!$C$2:$C$603=Data!$A$22,ROW(Longboard!$A$2:$A$603)),ROW(161:161))-1,1))</f>
        <v/>
      </c>
      <c r="B164" s="30" t="str">
        <f t="array" ref="B164">IF(ISERROR(INDEX(Longboard!$A$2:$C$603,SMALL(IF(Longboard!$C$2:$C$603=Data!$A$22,ROW(Longboard!$B$2:$B$603)),ROW(161:161))-1,2)),"",INDEX(Longboard!$A$2:$C$603,SMALL(IF(Longboard!$C$2:$C$603=Data!$A$22,ROW(Longboard!$B$2:$B$603)),ROW(161:161))-1,2))</f>
        <v/>
      </c>
    </row>
    <row r="165" spans="1:2" ht="15.75" thickBot="1">
      <c r="A165" s="30" t="str">
        <f t="array" ref="A165">IF(ISERROR(INDEX(Longboard!$A$2:$C$603,SMALL(IF(Longboard!$C$2:$C$603=Data!$A$22,ROW(Longboard!$A$2:$A$603)),ROW(162:162))-1,1)),"",INDEX(Longboard!$A$2:$C$603,SMALL(IF(Longboard!$C$2:$C$603=Data!$A$22,ROW(Longboard!$A$2:$A$603)),ROW(162:162))-1,1))</f>
        <v/>
      </c>
      <c r="B165" s="30" t="str">
        <f t="array" ref="B165">IF(ISERROR(INDEX(Longboard!$A$2:$C$603,SMALL(IF(Longboard!$C$2:$C$603=Data!$A$22,ROW(Longboard!$B$2:$B$603)),ROW(162:162))-1,2)),"",INDEX(Longboard!$A$2:$C$603,SMALL(IF(Longboard!$C$2:$C$603=Data!$A$22,ROW(Longboard!$B$2:$B$603)),ROW(162:162))-1,2))</f>
        <v/>
      </c>
    </row>
    <row r="166" spans="1:2" ht="15.75" thickBot="1">
      <c r="A166" s="30" t="str">
        <f t="array" ref="A166">IF(ISERROR(INDEX(Longboard!$A$2:$C$603,SMALL(IF(Longboard!$C$2:$C$603=Data!$A$22,ROW(Longboard!$A$2:$A$603)),ROW(163:163))-1,1)),"",INDEX(Longboard!$A$2:$C$603,SMALL(IF(Longboard!$C$2:$C$603=Data!$A$22,ROW(Longboard!$A$2:$A$603)),ROW(163:163))-1,1))</f>
        <v/>
      </c>
      <c r="B166" s="30" t="str">
        <f t="array" ref="B166">IF(ISERROR(INDEX(Longboard!$A$2:$C$603,SMALL(IF(Longboard!$C$2:$C$603=Data!$A$22,ROW(Longboard!$B$2:$B$603)),ROW(163:163))-1,2)),"",INDEX(Longboard!$A$2:$C$603,SMALL(IF(Longboard!$C$2:$C$603=Data!$A$22,ROW(Longboard!$B$2:$B$603)),ROW(163:163))-1,2))</f>
        <v/>
      </c>
    </row>
    <row r="167" spans="1:2" ht="15.75" thickBot="1">
      <c r="A167" s="30" t="str">
        <f t="array" ref="A167">IF(ISERROR(INDEX(Longboard!$A$2:$C$603,SMALL(IF(Longboard!$C$2:$C$603=Data!$A$22,ROW(Longboard!$A$2:$A$603)),ROW(164:164))-1,1)),"",INDEX(Longboard!$A$2:$C$603,SMALL(IF(Longboard!$C$2:$C$603=Data!$A$22,ROW(Longboard!$A$2:$A$603)),ROW(164:164))-1,1))</f>
        <v/>
      </c>
      <c r="B167" s="30" t="str">
        <f t="array" ref="B167">IF(ISERROR(INDEX(Longboard!$A$2:$C$603,SMALL(IF(Longboard!$C$2:$C$603=Data!$A$22,ROW(Longboard!$B$2:$B$603)),ROW(164:164))-1,2)),"",INDEX(Longboard!$A$2:$C$603,SMALL(IF(Longboard!$C$2:$C$603=Data!$A$22,ROW(Longboard!$B$2:$B$603)),ROW(164:164))-1,2))</f>
        <v/>
      </c>
    </row>
    <row r="168" spans="1:2" ht="15.75" thickBot="1">
      <c r="A168" s="30" t="str">
        <f t="array" ref="A168">IF(ISERROR(INDEX(Longboard!$A$2:$C$603,SMALL(IF(Longboard!$C$2:$C$603=Data!$A$22,ROW(Longboard!$A$2:$A$603)),ROW(165:165))-1,1)),"",INDEX(Longboard!$A$2:$C$603,SMALL(IF(Longboard!$C$2:$C$603=Data!$A$22,ROW(Longboard!$A$2:$A$603)),ROW(165:165))-1,1))</f>
        <v/>
      </c>
      <c r="B168" s="30" t="str">
        <f t="array" ref="B168">IF(ISERROR(INDEX(Longboard!$A$2:$C$603,SMALL(IF(Longboard!$C$2:$C$603=Data!$A$22,ROW(Longboard!$B$2:$B$603)),ROW(165:165))-1,2)),"",INDEX(Longboard!$A$2:$C$603,SMALL(IF(Longboard!$C$2:$C$603=Data!$A$22,ROW(Longboard!$B$2:$B$603)),ROW(165:165))-1,2))</f>
        <v/>
      </c>
    </row>
    <row r="169" spans="1:2" ht="15.75" thickBot="1">
      <c r="A169" s="30" t="str">
        <f t="array" ref="A169">IF(ISERROR(INDEX(Longboard!$A$2:$C$603,SMALL(IF(Longboard!$C$2:$C$603=Data!$A$22,ROW(Longboard!$A$2:$A$603)),ROW(166:166))-1,1)),"",INDEX(Longboard!$A$2:$C$603,SMALL(IF(Longboard!$C$2:$C$603=Data!$A$22,ROW(Longboard!$A$2:$A$603)),ROW(166:166))-1,1))</f>
        <v/>
      </c>
      <c r="B169" s="30" t="str">
        <f t="array" ref="B169">IF(ISERROR(INDEX(Longboard!$A$2:$C$603,SMALL(IF(Longboard!$C$2:$C$603=Data!$A$22,ROW(Longboard!$B$2:$B$603)),ROW(166:166))-1,2)),"",INDEX(Longboard!$A$2:$C$603,SMALL(IF(Longboard!$C$2:$C$603=Data!$A$22,ROW(Longboard!$B$2:$B$603)),ROW(166:166))-1,2))</f>
        <v/>
      </c>
    </row>
    <row r="170" spans="1:2" ht="15.75" thickBot="1">
      <c r="A170" s="30" t="str">
        <f t="array" ref="A170">IF(ISERROR(INDEX(Longboard!$A$2:$C$603,SMALL(IF(Longboard!$C$2:$C$603=Data!$A$22,ROW(Longboard!$A$2:$A$603)),ROW(167:167))-1,1)),"",INDEX(Longboard!$A$2:$C$603,SMALL(IF(Longboard!$C$2:$C$603=Data!$A$22,ROW(Longboard!$A$2:$A$603)),ROW(167:167))-1,1))</f>
        <v/>
      </c>
      <c r="B170" s="30" t="str">
        <f t="array" ref="B170">IF(ISERROR(INDEX(Longboard!$A$2:$C$603,SMALL(IF(Longboard!$C$2:$C$603=Data!$A$22,ROW(Longboard!$B$2:$B$603)),ROW(167:167))-1,2)),"",INDEX(Longboard!$A$2:$C$603,SMALL(IF(Longboard!$C$2:$C$603=Data!$A$22,ROW(Longboard!$B$2:$B$603)),ROW(167:167))-1,2))</f>
        <v/>
      </c>
    </row>
    <row r="171" spans="1:2" ht="15.75" thickBot="1">
      <c r="A171" s="30" t="str">
        <f t="array" ref="A171">IF(ISERROR(INDEX(Longboard!$A$2:$C$603,SMALL(IF(Longboard!$C$2:$C$603=Data!$A$22,ROW(Longboard!$A$2:$A$603)),ROW(168:168))-1,1)),"",INDEX(Longboard!$A$2:$C$603,SMALL(IF(Longboard!$C$2:$C$603=Data!$A$22,ROW(Longboard!$A$2:$A$603)),ROW(168:168))-1,1))</f>
        <v/>
      </c>
      <c r="B171" s="30" t="str">
        <f t="array" ref="B171">IF(ISERROR(INDEX(Longboard!$A$2:$C$603,SMALL(IF(Longboard!$C$2:$C$603=Data!$A$22,ROW(Longboard!$B$2:$B$603)),ROW(168:168))-1,2)),"",INDEX(Longboard!$A$2:$C$603,SMALL(IF(Longboard!$C$2:$C$603=Data!$A$22,ROW(Longboard!$B$2:$B$603)),ROW(168:168))-1,2))</f>
        <v/>
      </c>
    </row>
    <row r="172" spans="1:2" ht="15.75" thickBot="1">
      <c r="A172" s="30" t="str">
        <f t="array" ref="A172">IF(ISERROR(INDEX(Longboard!$A$2:$C$603,SMALL(IF(Longboard!$C$2:$C$603=Data!$A$22,ROW(Longboard!$A$2:$A$603)),ROW(169:169))-1,1)),"",INDEX(Longboard!$A$2:$C$603,SMALL(IF(Longboard!$C$2:$C$603=Data!$A$22,ROW(Longboard!$A$2:$A$603)),ROW(169:169))-1,1))</f>
        <v/>
      </c>
      <c r="B172" s="30" t="str">
        <f t="array" ref="B172">IF(ISERROR(INDEX(Longboard!$A$2:$C$603,SMALL(IF(Longboard!$C$2:$C$603=Data!$A$22,ROW(Longboard!$B$2:$B$603)),ROW(169:169))-1,2)),"",INDEX(Longboard!$A$2:$C$603,SMALL(IF(Longboard!$C$2:$C$603=Data!$A$22,ROW(Longboard!$B$2:$B$603)),ROW(169:169))-1,2))</f>
        <v/>
      </c>
    </row>
    <row r="173" spans="1:2" ht="15.75" thickBot="1">
      <c r="A173" s="30" t="str">
        <f t="array" ref="A173">IF(ISERROR(INDEX(Longboard!$A$2:$C$603,SMALL(IF(Longboard!$C$2:$C$603=Data!$A$22,ROW(Longboard!$A$2:$A$603)),ROW(170:170))-1,1)),"",INDEX(Longboard!$A$2:$C$603,SMALL(IF(Longboard!$C$2:$C$603=Data!$A$22,ROW(Longboard!$A$2:$A$603)),ROW(170:170))-1,1))</f>
        <v/>
      </c>
      <c r="B173" s="30" t="str">
        <f t="array" ref="B173">IF(ISERROR(INDEX(Longboard!$A$2:$C$603,SMALL(IF(Longboard!$C$2:$C$603=Data!$A$22,ROW(Longboard!$B$2:$B$603)),ROW(170:170))-1,2)),"",INDEX(Longboard!$A$2:$C$603,SMALL(IF(Longboard!$C$2:$C$603=Data!$A$22,ROW(Longboard!$B$2:$B$603)),ROW(170:170))-1,2))</f>
        <v/>
      </c>
    </row>
    <row r="174" spans="1:2" ht="15.75" thickBot="1">
      <c r="A174" s="30" t="str">
        <f t="array" ref="A174">IF(ISERROR(INDEX(Longboard!$A$2:$C$603,SMALL(IF(Longboard!$C$2:$C$603=Data!$A$22,ROW(Longboard!$A$2:$A$603)),ROW(171:171))-1,1)),"",INDEX(Longboard!$A$2:$C$603,SMALL(IF(Longboard!$C$2:$C$603=Data!$A$22,ROW(Longboard!$A$2:$A$603)),ROW(171:171))-1,1))</f>
        <v/>
      </c>
      <c r="B174" s="30" t="str">
        <f t="array" ref="B174">IF(ISERROR(INDEX(Longboard!$A$2:$C$603,SMALL(IF(Longboard!$C$2:$C$603=Data!$A$22,ROW(Longboard!$B$2:$B$603)),ROW(171:171))-1,2)),"",INDEX(Longboard!$A$2:$C$603,SMALL(IF(Longboard!$C$2:$C$603=Data!$A$22,ROW(Longboard!$B$2:$B$603)),ROW(171:171))-1,2))</f>
        <v/>
      </c>
    </row>
    <row r="175" spans="1:2" ht="15.75" thickBot="1">
      <c r="A175" s="30" t="str">
        <f t="array" ref="A175">IF(ISERROR(INDEX(Longboard!$A$2:$C$603,SMALL(IF(Longboard!$C$2:$C$603=Data!$A$22,ROW(Longboard!$A$2:$A$603)),ROW(172:172))-1,1)),"",INDEX(Longboard!$A$2:$C$603,SMALL(IF(Longboard!$C$2:$C$603=Data!$A$22,ROW(Longboard!$A$2:$A$603)),ROW(172:172))-1,1))</f>
        <v/>
      </c>
      <c r="B175" s="30" t="str">
        <f t="array" ref="B175">IF(ISERROR(INDEX(Longboard!$A$2:$C$603,SMALL(IF(Longboard!$C$2:$C$603=Data!$A$22,ROW(Longboard!$B$2:$B$603)),ROW(172:172))-1,2)),"",INDEX(Longboard!$A$2:$C$603,SMALL(IF(Longboard!$C$2:$C$603=Data!$A$22,ROW(Longboard!$B$2:$B$603)),ROW(172:172))-1,2))</f>
        <v/>
      </c>
    </row>
    <row r="176" spans="1:2" ht="15.75" thickBot="1">
      <c r="A176" s="30" t="str">
        <f t="array" ref="A176">IF(ISERROR(INDEX(Longboard!$A$2:$C$603,SMALL(IF(Longboard!$C$2:$C$603=Data!$A$22,ROW(Longboard!$A$2:$A$603)),ROW(173:173))-1,1)),"",INDEX(Longboard!$A$2:$C$603,SMALL(IF(Longboard!$C$2:$C$603=Data!$A$22,ROW(Longboard!$A$2:$A$603)),ROW(173:173))-1,1))</f>
        <v/>
      </c>
      <c r="B176" s="30" t="str">
        <f t="array" ref="B176">IF(ISERROR(INDEX(Longboard!$A$2:$C$603,SMALL(IF(Longboard!$C$2:$C$603=Data!$A$22,ROW(Longboard!$B$2:$B$603)),ROW(173:173))-1,2)),"",INDEX(Longboard!$A$2:$C$603,SMALL(IF(Longboard!$C$2:$C$603=Data!$A$22,ROW(Longboard!$B$2:$B$603)),ROW(173:173))-1,2))</f>
        <v/>
      </c>
    </row>
    <row r="177" spans="1:2" ht="15.75" thickBot="1">
      <c r="A177" s="30" t="str">
        <f t="array" ref="A177">IF(ISERROR(INDEX(Longboard!$A$2:$C$603,SMALL(IF(Longboard!$C$2:$C$603=Data!$A$22,ROW(Longboard!$A$2:$A$603)),ROW(174:174))-1,1)),"",INDEX(Longboard!$A$2:$C$603,SMALL(IF(Longboard!$C$2:$C$603=Data!$A$22,ROW(Longboard!$A$2:$A$603)),ROW(174:174))-1,1))</f>
        <v/>
      </c>
      <c r="B177" s="30" t="str">
        <f t="array" ref="B177">IF(ISERROR(INDEX(Longboard!$A$2:$C$603,SMALL(IF(Longboard!$C$2:$C$603=Data!$A$22,ROW(Longboard!$B$2:$B$603)),ROW(174:174))-1,2)),"",INDEX(Longboard!$A$2:$C$603,SMALL(IF(Longboard!$C$2:$C$603=Data!$A$22,ROW(Longboard!$B$2:$B$603)),ROW(174:174))-1,2))</f>
        <v/>
      </c>
    </row>
    <row r="178" spans="1:2" ht="15.75" thickBot="1">
      <c r="A178" s="30" t="str">
        <f t="array" ref="A178">IF(ISERROR(INDEX(Longboard!$A$2:$C$603,SMALL(IF(Longboard!$C$2:$C$603=Data!$A$22,ROW(Longboard!$A$2:$A$603)),ROW(175:175))-1,1)),"",INDEX(Longboard!$A$2:$C$603,SMALL(IF(Longboard!$C$2:$C$603=Data!$A$22,ROW(Longboard!$A$2:$A$603)),ROW(175:175))-1,1))</f>
        <v/>
      </c>
      <c r="B178" s="30" t="str">
        <f t="array" ref="B178">IF(ISERROR(INDEX(Longboard!$A$2:$C$603,SMALL(IF(Longboard!$C$2:$C$603=Data!$A$22,ROW(Longboard!$B$2:$B$603)),ROW(175:175))-1,2)),"",INDEX(Longboard!$A$2:$C$603,SMALL(IF(Longboard!$C$2:$C$603=Data!$A$22,ROW(Longboard!$B$2:$B$603)),ROW(175:175))-1,2))</f>
        <v/>
      </c>
    </row>
    <row r="179" spans="1:2" ht="15.75" thickBot="1">
      <c r="A179" s="30" t="str">
        <f t="array" ref="A179">IF(ISERROR(INDEX(Longboard!$A$2:$C$603,SMALL(IF(Longboard!$C$2:$C$603=Data!$A$22,ROW(Longboard!$A$2:$A$603)),ROW(176:176))-1,1)),"",INDEX(Longboard!$A$2:$C$603,SMALL(IF(Longboard!$C$2:$C$603=Data!$A$22,ROW(Longboard!$A$2:$A$603)),ROW(176:176))-1,1))</f>
        <v/>
      </c>
      <c r="B179" s="30" t="str">
        <f t="array" ref="B179">IF(ISERROR(INDEX(Longboard!$A$2:$C$603,SMALL(IF(Longboard!$C$2:$C$603=Data!$A$22,ROW(Longboard!$B$2:$B$603)),ROW(176:176))-1,2)),"",INDEX(Longboard!$A$2:$C$603,SMALL(IF(Longboard!$C$2:$C$603=Data!$A$22,ROW(Longboard!$B$2:$B$603)),ROW(176:176))-1,2))</f>
        <v/>
      </c>
    </row>
    <row r="180" spans="1:2" ht="15.75" thickBot="1">
      <c r="A180" s="30" t="str">
        <f t="array" ref="A180">IF(ISERROR(INDEX(Longboard!$A$2:$C$603,SMALL(IF(Longboard!$C$2:$C$603=Data!$A$22,ROW(Longboard!$A$2:$A$603)),ROW(177:177))-1,1)),"",INDEX(Longboard!$A$2:$C$603,SMALL(IF(Longboard!$C$2:$C$603=Data!$A$22,ROW(Longboard!$A$2:$A$603)),ROW(177:177))-1,1))</f>
        <v/>
      </c>
      <c r="B180" s="30" t="str">
        <f t="array" ref="B180">IF(ISERROR(INDEX(Longboard!$A$2:$C$603,SMALL(IF(Longboard!$C$2:$C$603=Data!$A$22,ROW(Longboard!$B$2:$B$603)),ROW(177:177))-1,2)),"",INDEX(Longboard!$A$2:$C$603,SMALL(IF(Longboard!$C$2:$C$603=Data!$A$22,ROW(Longboard!$B$2:$B$603)),ROW(177:177))-1,2))</f>
        <v/>
      </c>
    </row>
    <row r="181" spans="1:2" ht="15.75" thickBot="1">
      <c r="A181" s="30" t="str">
        <f t="array" ref="A181">IF(ISERROR(INDEX(Longboard!$A$2:$C$603,SMALL(IF(Longboard!$C$2:$C$603=Data!$A$22,ROW(Longboard!$A$2:$A$603)),ROW(178:178))-1,1)),"",INDEX(Longboard!$A$2:$C$603,SMALL(IF(Longboard!$C$2:$C$603=Data!$A$22,ROW(Longboard!$A$2:$A$603)),ROW(178:178))-1,1))</f>
        <v/>
      </c>
      <c r="B181" s="30" t="str">
        <f t="array" ref="B181">IF(ISERROR(INDEX(Longboard!$A$2:$C$603,SMALL(IF(Longboard!$C$2:$C$603=Data!$A$22,ROW(Longboard!$B$2:$B$603)),ROW(178:178))-1,2)),"",INDEX(Longboard!$A$2:$C$603,SMALL(IF(Longboard!$C$2:$C$603=Data!$A$22,ROW(Longboard!$B$2:$B$603)),ROW(178:178))-1,2))</f>
        <v/>
      </c>
    </row>
    <row r="182" spans="1:2" ht="15.75" thickBot="1">
      <c r="A182" s="30" t="str">
        <f t="array" ref="A182">IF(ISERROR(INDEX(Longboard!$A$2:$C$603,SMALL(IF(Longboard!$C$2:$C$603=Data!$A$22,ROW(Longboard!$A$2:$A$603)),ROW(179:179))-1,1)),"",INDEX(Longboard!$A$2:$C$603,SMALL(IF(Longboard!$C$2:$C$603=Data!$A$22,ROW(Longboard!$A$2:$A$603)),ROW(179:179))-1,1))</f>
        <v/>
      </c>
      <c r="B182" s="30" t="str">
        <f t="array" ref="B182">IF(ISERROR(INDEX(Longboard!$A$2:$C$603,SMALL(IF(Longboard!$C$2:$C$603=Data!$A$22,ROW(Longboard!$B$2:$B$603)),ROW(179:179))-1,2)),"",INDEX(Longboard!$A$2:$C$603,SMALL(IF(Longboard!$C$2:$C$603=Data!$A$22,ROW(Longboard!$B$2:$B$603)),ROW(179:179))-1,2))</f>
        <v/>
      </c>
    </row>
    <row r="183" spans="1:2" ht="15.75" thickBot="1">
      <c r="A183" s="30" t="str">
        <f t="array" ref="A183">IF(ISERROR(INDEX(Longboard!$A$2:$C$603,SMALL(IF(Longboard!$C$2:$C$603=Data!$A$22,ROW(Longboard!$A$2:$A$603)),ROW(180:180))-1,1)),"",INDEX(Longboard!$A$2:$C$603,SMALL(IF(Longboard!$C$2:$C$603=Data!$A$22,ROW(Longboard!$A$2:$A$603)),ROW(180:180))-1,1))</f>
        <v/>
      </c>
      <c r="B183" s="30" t="str">
        <f t="array" ref="B183">IF(ISERROR(INDEX(Longboard!$A$2:$C$603,SMALL(IF(Longboard!$C$2:$C$603=Data!$A$22,ROW(Longboard!$B$2:$B$603)),ROW(180:180))-1,2)),"",INDEX(Longboard!$A$2:$C$603,SMALL(IF(Longboard!$C$2:$C$603=Data!$A$22,ROW(Longboard!$B$2:$B$603)),ROW(180:180))-1,2))</f>
        <v/>
      </c>
    </row>
    <row r="184" spans="1:2" ht="15.75" thickBot="1">
      <c r="A184" s="30" t="str">
        <f t="array" ref="A184">IF(ISERROR(INDEX(Longboard!$A$2:$C$603,SMALL(IF(Longboard!$C$2:$C$603=Data!$A$22,ROW(Longboard!$A$2:$A$603)),ROW(181:181))-1,1)),"",INDEX(Longboard!$A$2:$C$603,SMALL(IF(Longboard!$C$2:$C$603=Data!$A$22,ROW(Longboard!$A$2:$A$603)),ROW(181:181))-1,1))</f>
        <v/>
      </c>
      <c r="B184" s="30" t="str">
        <f t="array" ref="B184">IF(ISERROR(INDEX(Longboard!$A$2:$C$603,SMALL(IF(Longboard!$C$2:$C$603=Data!$A$22,ROW(Longboard!$B$2:$B$603)),ROW(181:181))-1,2)),"",INDEX(Longboard!$A$2:$C$603,SMALL(IF(Longboard!$C$2:$C$603=Data!$A$22,ROW(Longboard!$B$2:$B$603)),ROW(181:181))-1,2))</f>
        <v/>
      </c>
    </row>
    <row r="185" spans="1:2" ht="15.75" thickBot="1">
      <c r="A185" s="30" t="str">
        <f t="array" ref="A185">IF(ISERROR(INDEX(Longboard!$A$2:$C$603,SMALL(IF(Longboard!$C$2:$C$603=Data!$A$22,ROW(Longboard!$A$2:$A$603)),ROW(182:182))-1,1)),"",INDEX(Longboard!$A$2:$C$603,SMALL(IF(Longboard!$C$2:$C$603=Data!$A$22,ROW(Longboard!$A$2:$A$603)),ROW(182:182))-1,1))</f>
        <v/>
      </c>
      <c r="B185" s="30" t="str">
        <f t="array" ref="B185">IF(ISERROR(INDEX(Longboard!$A$2:$C$603,SMALL(IF(Longboard!$C$2:$C$603=Data!$A$22,ROW(Longboard!$B$2:$B$603)),ROW(182:182))-1,2)),"",INDEX(Longboard!$A$2:$C$603,SMALL(IF(Longboard!$C$2:$C$603=Data!$A$22,ROW(Longboard!$B$2:$B$603)),ROW(182:182))-1,2))</f>
        <v/>
      </c>
    </row>
    <row r="186" spans="1:2" ht="15.75" thickBot="1">
      <c r="A186" s="30" t="str">
        <f t="array" ref="A186">IF(ISERROR(INDEX(Longboard!$A$2:$C$603,SMALL(IF(Longboard!$C$2:$C$603=Data!$A$22,ROW(Longboard!$A$2:$A$603)),ROW(183:183))-1,1)),"",INDEX(Longboard!$A$2:$C$603,SMALL(IF(Longboard!$C$2:$C$603=Data!$A$22,ROW(Longboard!$A$2:$A$603)),ROW(183:183))-1,1))</f>
        <v/>
      </c>
      <c r="B186" s="30" t="str">
        <f t="array" ref="B186">IF(ISERROR(INDEX(Longboard!$A$2:$C$603,SMALL(IF(Longboard!$C$2:$C$603=Data!$A$22,ROW(Longboard!$B$2:$B$603)),ROW(183:183))-1,2)),"",INDEX(Longboard!$A$2:$C$603,SMALL(IF(Longboard!$C$2:$C$603=Data!$A$22,ROW(Longboard!$B$2:$B$603)),ROW(183:183))-1,2))</f>
        <v/>
      </c>
    </row>
    <row r="187" spans="1:2" ht="15.75" thickBot="1">
      <c r="A187" s="30" t="str">
        <f t="array" ref="A187">IF(ISERROR(INDEX(Longboard!$A$2:$C$603,SMALL(IF(Longboard!$C$2:$C$603=Data!$A$22,ROW(Longboard!$A$2:$A$603)),ROW(184:184))-1,1)),"",INDEX(Longboard!$A$2:$C$603,SMALL(IF(Longboard!$C$2:$C$603=Data!$A$22,ROW(Longboard!$A$2:$A$603)),ROW(184:184))-1,1))</f>
        <v/>
      </c>
      <c r="B187" s="30" t="str">
        <f t="array" ref="B187">IF(ISERROR(INDEX(Longboard!$A$2:$C$603,SMALL(IF(Longboard!$C$2:$C$603=Data!$A$22,ROW(Longboard!$B$2:$B$603)),ROW(184:184))-1,2)),"",INDEX(Longboard!$A$2:$C$603,SMALL(IF(Longboard!$C$2:$C$603=Data!$A$22,ROW(Longboard!$B$2:$B$603)),ROW(184:184))-1,2))</f>
        <v/>
      </c>
    </row>
    <row r="188" spans="1:2" ht="15.75" thickBot="1">
      <c r="A188" s="30" t="str">
        <f t="array" ref="A188">IF(ISERROR(INDEX(Longboard!$A$2:$C$603,SMALL(IF(Longboard!$C$2:$C$603=Data!$A$22,ROW(Longboard!$A$2:$A$603)),ROW(185:185))-1,1)),"",INDEX(Longboard!$A$2:$C$603,SMALL(IF(Longboard!$C$2:$C$603=Data!$A$22,ROW(Longboard!$A$2:$A$603)),ROW(185:185))-1,1))</f>
        <v/>
      </c>
      <c r="B188" s="30" t="str">
        <f t="array" ref="B188">IF(ISERROR(INDEX(Longboard!$A$2:$C$603,SMALL(IF(Longboard!$C$2:$C$603=Data!$A$22,ROW(Longboard!$B$2:$B$603)),ROW(185:185))-1,2)),"",INDEX(Longboard!$A$2:$C$603,SMALL(IF(Longboard!$C$2:$C$603=Data!$A$22,ROW(Longboard!$B$2:$B$603)),ROW(185:185))-1,2))</f>
        <v/>
      </c>
    </row>
    <row r="189" spans="1:2" ht="15.75" thickBot="1">
      <c r="A189" s="30" t="str">
        <f t="array" ref="A189">IF(ISERROR(INDEX(Longboard!$A$2:$C$603,SMALL(IF(Longboard!$C$2:$C$603=Data!$A$22,ROW(Longboard!$A$2:$A$603)),ROW(186:186))-1,1)),"",INDEX(Longboard!$A$2:$C$603,SMALL(IF(Longboard!$C$2:$C$603=Data!$A$22,ROW(Longboard!$A$2:$A$603)),ROW(186:186))-1,1))</f>
        <v/>
      </c>
      <c r="B189" s="30" t="str">
        <f t="array" ref="B189">IF(ISERROR(INDEX(Longboard!$A$2:$C$603,SMALL(IF(Longboard!$C$2:$C$603=Data!$A$22,ROW(Longboard!$B$2:$B$603)),ROW(186:186))-1,2)),"",INDEX(Longboard!$A$2:$C$603,SMALL(IF(Longboard!$C$2:$C$603=Data!$A$22,ROW(Longboard!$B$2:$B$603)),ROW(186:186))-1,2))</f>
        <v/>
      </c>
    </row>
    <row r="190" spans="1:2" ht="15.75" thickBot="1">
      <c r="A190" s="30" t="str">
        <f t="array" ref="A190">IF(ISERROR(INDEX(Longboard!$A$2:$C$603,SMALL(IF(Longboard!$C$2:$C$603=Data!$A$22,ROW(Longboard!$A$2:$A$603)),ROW(187:187))-1,1)),"",INDEX(Longboard!$A$2:$C$603,SMALL(IF(Longboard!$C$2:$C$603=Data!$A$22,ROW(Longboard!$A$2:$A$603)),ROW(187:187))-1,1))</f>
        <v/>
      </c>
      <c r="B190" s="30" t="str">
        <f t="array" ref="B190">IF(ISERROR(INDEX(Longboard!$A$2:$C$603,SMALL(IF(Longboard!$C$2:$C$603=Data!$A$22,ROW(Longboard!$B$2:$B$603)),ROW(187:187))-1,2)),"",INDEX(Longboard!$A$2:$C$603,SMALL(IF(Longboard!$C$2:$C$603=Data!$A$22,ROW(Longboard!$B$2:$B$603)),ROW(187:187))-1,2))</f>
        <v/>
      </c>
    </row>
    <row r="191" spans="1:2" ht="15.75" thickBot="1">
      <c r="A191" s="30" t="str">
        <f t="array" ref="A191">IF(ISERROR(INDEX(Longboard!$A$2:$C$603,SMALL(IF(Longboard!$C$2:$C$603=Data!$A$22,ROW(Longboard!$A$2:$A$603)),ROW(188:188))-1,1)),"",INDEX(Longboard!$A$2:$C$603,SMALL(IF(Longboard!$C$2:$C$603=Data!$A$22,ROW(Longboard!$A$2:$A$603)),ROW(188:188))-1,1))</f>
        <v/>
      </c>
      <c r="B191" s="30" t="str">
        <f t="array" ref="B191">IF(ISERROR(INDEX(Longboard!$A$2:$C$603,SMALL(IF(Longboard!$C$2:$C$603=Data!$A$22,ROW(Longboard!$B$2:$B$603)),ROW(188:188))-1,2)),"",INDEX(Longboard!$A$2:$C$603,SMALL(IF(Longboard!$C$2:$C$603=Data!$A$22,ROW(Longboard!$B$2:$B$603)),ROW(188:188))-1,2))</f>
        <v/>
      </c>
    </row>
    <row r="192" spans="1:2" ht="15.75" thickBot="1">
      <c r="A192" s="30" t="str">
        <f t="array" ref="A192">IF(ISERROR(INDEX(Longboard!$A$2:$C$603,SMALL(IF(Longboard!$C$2:$C$603=Data!$A$22,ROW(Longboard!$A$2:$A$603)),ROW(189:189))-1,1)),"",INDEX(Longboard!$A$2:$C$603,SMALL(IF(Longboard!$C$2:$C$603=Data!$A$22,ROW(Longboard!$A$2:$A$603)),ROW(189:189))-1,1))</f>
        <v/>
      </c>
      <c r="B192" s="30" t="str">
        <f t="array" ref="B192">IF(ISERROR(INDEX(Longboard!$A$2:$C$603,SMALL(IF(Longboard!$C$2:$C$603=Data!$A$22,ROW(Longboard!$B$2:$B$603)),ROW(189:189))-1,2)),"",INDEX(Longboard!$A$2:$C$603,SMALL(IF(Longboard!$C$2:$C$603=Data!$A$22,ROW(Longboard!$B$2:$B$603)),ROW(189:189))-1,2))</f>
        <v/>
      </c>
    </row>
    <row r="193" spans="1:2" ht="15.75" thickBot="1">
      <c r="A193" s="30" t="str">
        <f t="array" ref="A193">IF(ISERROR(INDEX(Longboard!$A$2:$C$603,SMALL(IF(Longboard!$C$2:$C$603=Data!$A$22,ROW(Longboard!$A$2:$A$603)),ROW(190:190))-1,1)),"",INDEX(Longboard!$A$2:$C$603,SMALL(IF(Longboard!$C$2:$C$603=Data!$A$22,ROW(Longboard!$A$2:$A$603)),ROW(190:190))-1,1))</f>
        <v/>
      </c>
      <c r="B193" s="30" t="str">
        <f t="array" ref="B193">IF(ISERROR(INDEX(Longboard!$A$2:$C$603,SMALL(IF(Longboard!$C$2:$C$603=Data!$A$22,ROW(Longboard!$B$2:$B$603)),ROW(190:190))-1,2)),"",INDEX(Longboard!$A$2:$C$603,SMALL(IF(Longboard!$C$2:$C$603=Data!$A$22,ROW(Longboard!$B$2:$B$603)),ROW(190:190))-1,2))</f>
        <v/>
      </c>
    </row>
    <row r="194" spans="1:2" ht="15.75" thickBot="1">
      <c r="A194" s="30" t="str">
        <f t="array" ref="A194">IF(ISERROR(INDEX(Longboard!$A$2:$C$603,SMALL(IF(Longboard!$C$2:$C$603=Data!$A$22,ROW(Longboard!$A$2:$A$603)),ROW(191:191))-1,1)),"",INDEX(Longboard!$A$2:$C$603,SMALL(IF(Longboard!$C$2:$C$603=Data!$A$22,ROW(Longboard!$A$2:$A$603)),ROW(191:191))-1,1))</f>
        <v/>
      </c>
      <c r="B194" s="30" t="str">
        <f t="array" ref="B194">IF(ISERROR(INDEX(Longboard!$A$2:$C$603,SMALL(IF(Longboard!$C$2:$C$603=Data!$A$22,ROW(Longboard!$B$2:$B$603)),ROW(191:191))-1,2)),"",INDEX(Longboard!$A$2:$C$603,SMALL(IF(Longboard!$C$2:$C$603=Data!$A$22,ROW(Longboard!$B$2:$B$603)),ROW(191:191))-1,2))</f>
        <v/>
      </c>
    </row>
    <row r="195" spans="1:2" ht="15.75" thickBot="1">
      <c r="A195" s="30" t="str">
        <f t="array" ref="A195">IF(ISERROR(INDEX(Longboard!$A$2:$C$603,SMALL(IF(Longboard!$C$2:$C$603=Data!$A$22,ROW(Longboard!$A$2:$A$603)),ROW(192:192))-1,1)),"",INDEX(Longboard!$A$2:$C$603,SMALL(IF(Longboard!$C$2:$C$603=Data!$A$22,ROW(Longboard!$A$2:$A$603)),ROW(192:192))-1,1))</f>
        <v/>
      </c>
      <c r="B195" s="30" t="str">
        <f t="array" ref="B195">IF(ISERROR(INDEX(Longboard!$A$2:$C$603,SMALL(IF(Longboard!$C$2:$C$603=Data!$A$22,ROW(Longboard!$B$2:$B$603)),ROW(192:192))-1,2)),"",INDEX(Longboard!$A$2:$C$603,SMALL(IF(Longboard!$C$2:$C$603=Data!$A$22,ROW(Longboard!$B$2:$B$603)),ROW(192:192))-1,2))</f>
        <v/>
      </c>
    </row>
    <row r="196" spans="1:2" ht="15.75" thickBot="1">
      <c r="A196" s="30" t="str">
        <f t="array" ref="A196">IF(ISERROR(INDEX(Longboard!$A$2:$C$603,SMALL(IF(Longboard!$C$2:$C$603=Data!$A$22,ROW(Longboard!$A$2:$A$603)),ROW(193:193))-1,1)),"",INDEX(Longboard!$A$2:$C$603,SMALL(IF(Longboard!$C$2:$C$603=Data!$A$22,ROW(Longboard!$A$2:$A$603)),ROW(193:193))-1,1))</f>
        <v/>
      </c>
      <c r="B196" s="30" t="str">
        <f t="array" ref="B196">IF(ISERROR(INDEX(Longboard!$A$2:$C$603,SMALL(IF(Longboard!$C$2:$C$603=Data!$A$22,ROW(Longboard!$B$2:$B$603)),ROW(193:193))-1,2)),"",INDEX(Longboard!$A$2:$C$603,SMALL(IF(Longboard!$C$2:$C$603=Data!$A$22,ROW(Longboard!$B$2:$B$603)),ROW(193:193))-1,2))</f>
        <v/>
      </c>
    </row>
    <row r="197" spans="1:2" ht="15.75" thickBot="1">
      <c r="A197" s="30" t="str">
        <f t="array" ref="A197">IF(ISERROR(INDEX(Longboard!$A$2:$C$603,SMALL(IF(Longboard!$C$2:$C$603=Data!$A$22,ROW(Longboard!$A$2:$A$603)),ROW(194:194))-1,1)),"",INDEX(Longboard!$A$2:$C$603,SMALL(IF(Longboard!$C$2:$C$603=Data!$A$22,ROW(Longboard!$A$2:$A$603)),ROW(194:194))-1,1))</f>
        <v/>
      </c>
      <c r="B197" s="30" t="str">
        <f t="array" ref="B197">IF(ISERROR(INDEX(Longboard!$A$2:$C$603,SMALL(IF(Longboard!$C$2:$C$603=Data!$A$22,ROW(Longboard!$B$2:$B$603)),ROW(194:194))-1,2)),"",INDEX(Longboard!$A$2:$C$603,SMALL(IF(Longboard!$C$2:$C$603=Data!$A$22,ROW(Longboard!$B$2:$B$603)),ROW(194:194))-1,2))</f>
        <v/>
      </c>
    </row>
    <row r="198" spans="1:2" ht="15.75" thickBot="1">
      <c r="A198" s="30" t="str">
        <f t="array" ref="A198">IF(ISERROR(INDEX(Longboard!$A$2:$C$603,SMALL(IF(Longboard!$C$2:$C$603=Data!$A$22,ROW(Longboard!$A$2:$A$603)),ROW(195:195))-1,1)),"",INDEX(Longboard!$A$2:$C$603,SMALL(IF(Longboard!$C$2:$C$603=Data!$A$22,ROW(Longboard!$A$2:$A$603)),ROW(195:195))-1,1))</f>
        <v/>
      </c>
      <c r="B198" s="30" t="str">
        <f t="array" ref="B198">IF(ISERROR(INDEX(Longboard!$A$2:$C$603,SMALL(IF(Longboard!$C$2:$C$603=Data!$A$22,ROW(Longboard!$B$2:$B$603)),ROW(195:195))-1,2)),"",INDEX(Longboard!$A$2:$C$603,SMALL(IF(Longboard!$C$2:$C$603=Data!$A$22,ROW(Longboard!$B$2:$B$603)),ROW(195:195))-1,2))</f>
        <v/>
      </c>
    </row>
    <row r="199" spans="1:2" ht="15.75" thickBot="1">
      <c r="A199" s="30" t="str">
        <f t="array" ref="A199">IF(ISERROR(INDEX(Longboard!$A$2:$C$603,SMALL(IF(Longboard!$C$2:$C$603=Data!$A$22,ROW(Longboard!$A$2:$A$603)),ROW(196:196))-1,1)),"",INDEX(Longboard!$A$2:$C$603,SMALL(IF(Longboard!$C$2:$C$603=Data!$A$22,ROW(Longboard!$A$2:$A$603)),ROW(196:196))-1,1))</f>
        <v/>
      </c>
      <c r="B199" s="30" t="str">
        <f t="array" ref="B199">IF(ISERROR(INDEX(Longboard!$A$2:$C$603,SMALL(IF(Longboard!$C$2:$C$603=Data!$A$22,ROW(Longboard!$B$2:$B$603)),ROW(196:196))-1,2)),"",INDEX(Longboard!$A$2:$C$603,SMALL(IF(Longboard!$C$2:$C$603=Data!$A$22,ROW(Longboard!$B$2:$B$603)),ROW(196:196))-1,2))</f>
        <v/>
      </c>
    </row>
    <row r="200" spans="1:2" ht="15.75" thickBot="1">
      <c r="A200" s="30" t="str">
        <f t="array" ref="A200">IF(ISERROR(INDEX(Longboard!$A$2:$C$603,SMALL(IF(Longboard!$C$2:$C$603=Data!$A$22,ROW(Longboard!$A$2:$A$603)),ROW(197:197))-1,1)),"",INDEX(Longboard!$A$2:$C$603,SMALL(IF(Longboard!$C$2:$C$603=Data!$A$22,ROW(Longboard!$A$2:$A$603)),ROW(197:197))-1,1))</f>
        <v/>
      </c>
      <c r="B200" s="30" t="str">
        <f t="array" ref="B200">IF(ISERROR(INDEX(Longboard!$A$2:$C$603,SMALL(IF(Longboard!$C$2:$C$603=Data!$A$22,ROW(Longboard!$B$2:$B$603)),ROW(197:197))-1,2)),"",INDEX(Longboard!$A$2:$C$603,SMALL(IF(Longboard!$C$2:$C$603=Data!$A$22,ROW(Longboard!$B$2:$B$603)),ROW(197:197))-1,2))</f>
        <v/>
      </c>
    </row>
    <row r="201" spans="1:2" ht="15.75" thickBot="1">
      <c r="A201" s="30" t="str">
        <f t="array" ref="A201">IF(ISERROR(INDEX(Longboard!$A$2:$C$603,SMALL(IF(Longboard!$C$2:$C$603=Data!$A$22,ROW(Longboard!$A$2:$A$603)),ROW(198:198))-1,1)),"",INDEX(Longboard!$A$2:$C$603,SMALL(IF(Longboard!$C$2:$C$603=Data!$A$22,ROW(Longboard!$A$2:$A$603)),ROW(198:198))-1,1))</f>
        <v/>
      </c>
      <c r="B201" s="30" t="str">
        <f t="array" ref="B201">IF(ISERROR(INDEX(Longboard!$A$2:$C$603,SMALL(IF(Longboard!$C$2:$C$603=Data!$A$22,ROW(Longboard!$B$2:$B$603)),ROW(198:198))-1,2)),"",INDEX(Longboard!$A$2:$C$603,SMALL(IF(Longboard!$C$2:$C$603=Data!$A$22,ROW(Longboard!$B$2:$B$603)),ROW(198:198))-1,2))</f>
        <v/>
      </c>
    </row>
    <row r="202" spans="1:2" ht="15.75" thickBot="1">
      <c r="A202" s="30" t="str">
        <f t="array" ref="A202">IF(ISERROR(INDEX(Longboard!$A$2:$C$603,SMALL(IF(Longboard!$C$2:$C$603=Data!$A$22,ROW(Longboard!$A$2:$A$603)),ROW(199:199))-1,1)),"",INDEX(Longboard!$A$2:$C$603,SMALL(IF(Longboard!$C$2:$C$603=Data!$A$22,ROW(Longboard!$A$2:$A$603)),ROW(199:199))-1,1))</f>
        <v/>
      </c>
      <c r="B202" s="30" t="str">
        <f t="array" ref="B202">IF(ISERROR(INDEX(Longboard!$A$2:$C$603,SMALL(IF(Longboard!$C$2:$C$603=Data!$A$22,ROW(Longboard!$B$2:$B$603)),ROW(199:199))-1,2)),"",INDEX(Longboard!$A$2:$C$603,SMALL(IF(Longboard!$C$2:$C$603=Data!$A$22,ROW(Longboard!$B$2:$B$603)),ROW(199:199))-1,2))</f>
        <v/>
      </c>
    </row>
    <row r="203" spans="1:2" ht="15.75" thickBot="1">
      <c r="A203" s="30" t="str">
        <f t="array" ref="A203">IF(ISERROR(INDEX(Longboard!$A$2:$C$603,SMALL(IF(Longboard!$C$2:$C$603=Data!$A$22,ROW(Longboard!$A$2:$A$603)),ROW(200:200))-1,1)),"",INDEX(Longboard!$A$2:$C$603,SMALL(IF(Longboard!$C$2:$C$603=Data!$A$22,ROW(Longboard!$A$2:$A$603)),ROW(200:200))-1,1))</f>
        <v/>
      </c>
      <c r="B203" s="30" t="str">
        <f t="array" ref="B203">IF(ISERROR(INDEX(Longboard!$A$2:$C$603,SMALL(IF(Longboard!$C$2:$C$603=Data!$A$22,ROW(Longboard!$B$2:$B$603)),ROW(200:200))-1,2)),"",INDEX(Longboard!$A$2:$C$603,SMALL(IF(Longboard!$C$2:$C$603=Data!$A$22,ROW(Longboard!$B$2:$B$603)),ROW(200:200))-1,2))</f>
        <v/>
      </c>
    </row>
    <row r="204" spans="1:2" ht="15.75" thickBot="1">
      <c r="A204" s="30" t="str">
        <f t="array" ref="A204">IF(ISERROR(INDEX(Longboard!$A$2:$C$603,SMALL(IF(Longboard!$C$2:$C$603=Data!$A$22,ROW(Longboard!$A$2:$A$603)),ROW(201:201))-1,1)),"",INDEX(Longboard!$A$2:$C$603,SMALL(IF(Longboard!$C$2:$C$603=Data!$A$22,ROW(Longboard!$A$2:$A$603)),ROW(201:201))-1,1))</f>
        <v/>
      </c>
      <c r="B204" s="30" t="str">
        <f t="array" ref="B204">IF(ISERROR(INDEX(Longboard!$A$2:$C$603,SMALL(IF(Longboard!$C$2:$C$603=Data!$A$22,ROW(Longboard!$B$2:$B$603)),ROW(201:201))-1,2)),"",INDEX(Longboard!$A$2:$C$603,SMALL(IF(Longboard!$C$2:$C$603=Data!$A$22,ROW(Longboard!$B$2:$B$603)),ROW(201:201))-1,2))</f>
        <v/>
      </c>
    </row>
    <row r="205" spans="1:2" ht="15.75" thickBot="1">
      <c r="A205" s="30" t="str">
        <f t="array" ref="A205">IF(ISERROR(INDEX(Longboard!$A$2:$C$603,SMALL(IF(Longboard!$C$2:$C$603=Data!$A$22,ROW(Longboard!$A$2:$A$603)),ROW(202:202))-1,1)),"",INDEX(Longboard!$A$2:$C$603,SMALL(IF(Longboard!$C$2:$C$603=Data!$A$22,ROW(Longboard!$A$2:$A$603)),ROW(202:202))-1,1))</f>
        <v/>
      </c>
      <c r="B205" s="30" t="str">
        <f t="array" ref="B205">IF(ISERROR(INDEX(Longboard!$A$2:$C$603,SMALL(IF(Longboard!$C$2:$C$603=Data!$A$22,ROW(Longboard!$B$2:$B$603)),ROW(202:202))-1,2)),"",INDEX(Longboard!$A$2:$C$603,SMALL(IF(Longboard!$C$2:$C$603=Data!$A$22,ROW(Longboard!$B$2:$B$603)),ROW(202:202))-1,2))</f>
        <v/>
      </c>
    </row>
    <row r="206" spans="1:2" ht="15.75" thickBot="1">
      <c r="A206" s="30" t="str">
        <f t="array" ref="A206">IF(ISERROR(INDEX(Longboard!$A$2:$C$603,SMALL(IF(Longboard!$C$2:$C$603=Data!$A$22,ROW(Longboard!$A$2:$A$603)),ROW(203:203))-1,1)),"",INDEX(Longboard!$A$2:$C$603,SMALL(IF(Longboard!$C$2:$C$603=Data!$A$22,ROW(Longboard!$A$2:$A$603)),ROW(203:203))-1,1))</f>
        <v/>
      </c>
      <c r="B206" s="30" t="str">
        <f t="array" ref="B206">IF(ISERROR(INDEX(Longboard!$A$2:$C$603,SMALL(IF(Longboard!$C$2:$C$603=Data!$A$22,ROW(Longboard!$B$2:$B$603)),ROW(203:203))-1,2)),"",INDEX(Longboard!$A$2:$C$603,SMALL(IF(Longboard!$C$2:$C$603=Data!$A$22,ROW(Longboard!$B$2:$B$603)),ROW(203:203))-1,2))</f>
        <v/>
      </c>
    </row>
    <row r="207" spans="1:2" ht="15.75" thickBot="1">
      <c r="A207" s="30" t="str">
        <f t="array" ref="A207">IF(ISERROR(INDEX(Longboard!$A$2:$C$603,SMALL(IF(Longboard!$C$2:$C$603=Data!$A$22,ROW(Longboard!$A$2:$A$603)),ROW(204:204))-1,1)),"",INDEX(Longboard!$A$2:$C$603,SMALL(IF(Longboard!$C$2:$C$603=Data!$A$22,ROW(Longboard!$A$2:$A$603)),ROW(204:204))-1,1))</f>
        <v/>
      </c>
      <c r="B207" s="30" t="str">
        <f t="array" ref="B207">IF(ISERROR(INDEX(Longboard!$A$2:$C$603,SMALL(IF(Longboard!$C$2:$C$603=Data!$A$22,ROW(Longboard!$B$2:$B$603)),ROW(204:204))-1,2)),"",INDEX(Longboard!$A$2:$C$603,SMALL(IF(Longboard!$C$2:$C$603=Data!$A$22,ROW(Longboard!$B$2:$B$603)),ROW(204:204))-1,2))</f>
        <v/>
      </c>
    </row>
    <row r="208" spans="1:2" ht="15.75" thickBot="1">
      <c r="A208" s="30" t="str">
        <f t="array" ref="A208">IF(ISERROR(INDEX(Longboard!$A$2:$C$603,SMALL(IF(Longboard!$C$2:$C$603=Data!$A$22,ROW(Longboard!$A$2:$A$603)),ROW(205:205))-1,1)),"",INDEX(Longboard!$A$2:$C$603,SMALL(IF(Longboard!$C$2:$C$603=Data!$A$22,ROW(Longboard!$A$2:$A$603)),ROW(205:205))-1,1))</f>
        <v/>
      </c>
      <c r="B208" s="30" t="str">
        <f t="array" ref="B208">IF(ISERROR(INDEX(Longboard!$A$2:$C$603,SMALL(IF(Longboard!$C$2:$C$603=Data!$A$22,ROW(Longboard!$B$2:$B$603)),ROW(205:205))-1,2)),"",INDEX(Longboard!$A$2:$C$603,SMALL(IF(Longboard!$C$2:$C$603=Data!$A$22,ROW(Longboard!$B$2:$B$603)),ROW(205:205))-1,2))</f>
        <v/>
      </c>
    </row>
    <row r="209" spans="1:2" ht="15.75" thickBot="1">
      <c r="A209" s="30" t="str">
        <f t="array" ref="A209">IF(ISERROR(INDEX(Longboard!$A$2:$C$603,SMALL(IF(Longboard!$C$2:$C$603=Data!$A$22,ROW(Longboard!$A$2:$A$603)),ROW(206:206))-1,1)),"",INDEX(Longboard!$A$2:$C$603,SMALL(IF(Longboard!$C$2:$C$603=Data!$A$22,ROW(Longboard!$A$2:$A$603)),ROW(206:206))-1,1))</f>
        <v/>
      </c>
      <c r="B209" s="30" t="str">
        <f t="array" ref="B209">IF(ISERROR(INDEX(Longboard!$A$2:$C$603,SMALL(IF(Longboard!$C$2:$C$603=Data!$A$22,ROW(Longboard!$B$2:$B$603)),ROW(206:206))-1,2)),"",INDEX(Longboard!$A$2:$C$603,SMALL(IF(Longboard!$C$2:$C$603=Data!$A$22,ROW(Longboard!$B$2:$B$603)),ROW(206:206))-1,2))</f>
        <v/>
      </c>
    </row>
    <row r="210" spans="1:2" ht="15.75" thickBot="1">
      <c r="A210" s="30" t="str">
        <f t="array" ref="A210">IF(ISERROR(INDEX(Longboard!$A$2:$C$603,SMALL(IF(Longboard!$C$2:$C$603=Data!$A$22,ROW(Longboard!$A$2:$A$603)),ROW(207:207))-1,1)),"",INDEX(Longboard!$A$2:$C$603,SMALL(IF(Longboard!$C$2:$C$603=Data!$A$22,ROW(Longboard!$A$2:$A$603)),ROW(207:207))-1,1))</f>
        <v/>
      </c>
      <c r="B210" s="30" t="str">
        <f t="array" ref="B210">IF(ISERROR(INDEX(Longboard!$A$2:$C$603,SMALL(IF(Longboard!$C$2:$C$603=Data!$A$22,ROW(Longboard!$B$2:$B$603)),ROW(207:207))-1,2)),"",INDEX(Longboard!$A$2:$C$603,SMALL(IF(Longboard!$C$2:$C$603=Data!$A$22,ROW(Longboard!$B$2:$B$603)),ROW(207:207))-1,2))</f>
        <v/>
      </c>
    </row>
    <row r="211" spans="1:2" ht="15.75" thickBot="1">
      <c r="A211" s="30" t="str">
        <f t="array" ref="A211">IF(ISERROR(INDEX(Longboard!$A$2:$C$603,SMALL(IF(Longboard!$C$2:$C$603=Data!$A$22,ROW(Longboard!$A$2:$A$603)),ROW(208:208))-1,1)),"",INDEX(Longboard!$A$2:$C$603,SMALL(IF(Longboard!$C$2:$C$603=Data!$A$22,ROW(Longboard!$A$2:$A$603)),ROW(208:208))-1,1))</f>
        <v/>
      </c>
      <c r="B211" s="30" t="str">
        <f t="array" ref="B211">IF(ISERROR(INDEX(Longboard!$A$2:$C$603,SMALL(IF(Longboard!$C$2:$C$603=Data!$A$22,ROW(Longboard!$B$2:$B$603)),ROW(208:208))-1,2)),"",INDEX(Longboard!$A$2:$C$603,SMALL(IF(Longboard!$C$2:$C$603=Data!$A$22,ROW(Longboard!$B$2:$B$603)),ROW(208:208))-1,2))</f>
        <v/>
      </c>
    </row>
    <row r="212" spans="1:2" ht="15.75" thickBot="1">
      <c r="A212" s="30" t="str">
        <f t="array" ref="A212">IF(ISERROR(INDEX(Longboard!$A$2:$C$603,SMALL(IF(Longboard!$C$2:$C$603=Data!$A$22,ROW(Longboard!$A$2:$A$603)),ROW(209:209))-1,1)),"",INDEX(Longboard!$A$2:$C$603,SMALL(IF(Longboard!$C$2:$C$603=Data!$A$22,ROW(Longboard!$A$2:$A$603)),ROW(209:209))-1,1))</f>
        <v/>
      </c>
      <c r="B212" s="30" t="str">
        <f t="array" ref="B212">IF(ISERROR(INDEX(Longboard!$A$2:$C$603,SMALL(IF(Longboard!$C$2:$C$603=Data!$A$22,ROW(Longboard!$B$2:$B$603)),ROW(209:209))-1,2)),"",INDEX(Longboard!$A$2:$C$603,SMALL(IF(Longboard!$C$2:$C$603=Data!$A$22,ROW(Longboard!$B$2:$B$603)),ROW(209:209))-1,2))</f>
        <v/>
      </c>
    </row>
    <row r="213" spans="1:2" ht="15.75" thickBot="1">
      <c r="A213" s="30" t="str">
        <f t="array" ref="A213">IF(ISERROR(INDEX(Longboard!$A$2:$C$603,SMALL(IF(Longboard!$C$2:$C$603=Data!$A$22,ROW(Longboard!$A$2:$A$603)),ROW(210:210))-1,1)),"",INDEX(Longboard!$A$2:$C$603,SMALL(IF(Longboard!$C$2:$C$603=Data!$A$22,ROW(Longboard!$A$2:$A$603)),ROW(210:210))-1,1))</f>
        <v/>
      </c>
      <c r="B213" s="30" t="str">
        <f t="array" ref="B213">IF(ISERROR(INDEX(Longboard!$A$2:$C$603,SMALL(IF(Longboard!$C$2:$C$603=Data!$A$22,ROW(Longboard!$B$2:$B$603)),ROW(210:210))-1,2)),"",INDEX(Longboard!$A$2:$C$603,SMALL(IF(Longboard!$C$2:$C$603=Data!$A$22,ROW(Longboard!$B$2:$B$603)),ROW(210:210))-1,2))</f>
        <v/>
      </c>
    </row>
    <row r="214" spans="1:2" ht="15.75" thickBot="1">
      <c r="A214" s="30" t="str">
        <f t="array" ref="A214">IF(ISERROR(INDEX(Longboard!$A$2:$C$603,SMALL(IF(Longboard!$C$2:$C$603=Data!$A$22,ROW(Longboard!$A$2:$A$603)),ROW(211:211))-1,1)),"",INDEX(Longboard!$A$2:$C$603,SMALL(IF(Longboard!$C$2:$C$603=Data!$A$22,ROW(Longboard!$A$2:$A$603)),ROW(211:211))-1,1))</f>
        <v/>
      </c>
      <c r="B214" s="30" t="str">
        <f t="array" ref="B214">IF(ISERROR(INDEX(Longboard!$A$2:$C$603,SMALL(IF(Longboard!$C$2:$C$603=Data!$A$22,ROW(Longboard!$B$2:$B$603)),ROW(211:211))-1,2)),"",INDEX(Longboard!$A$2:$C$603,SMALL(IF(Longboard!$C$2:$C$603=Data!$A$22,ROW(Longboard!$B$2:$B$603)),ROW(211:211))-1,2))</f>
        <v/>
      </c>
    </row>
    <row r="215" spans="1:2" ht="15.75" thickBot="1">
      <c r="A215" s="30" t="str">
        <f t="array" ref="A215">IF(ISERROR(INDEX(Longboard!$A$2:$C$603,SMALL(IF(Longboard!$C$2:$C$603=Data!$A$22,ROW(Longboard!$A$2:$A$603)),ROW(212:212))-1,1)),"",INDEX(Longboard!$A$2:$C$603,SMALL(IF(Longboard!$C$2:$C$603=Data!$A$22,ROW(Longboard!$A$2:$A$603)),ROW(212:212))-1,1))</f>
        <v/>
      </c>
      <c r="B215" s="30" t="str">
        <f t="array" ref="B215">IF(ISERROR(INDEX(Longboard!$A$2:$C$603,SMALL(IF(Longboard!$C$2:$C$603=Data!$A$22,ROW(Longboard!$B$2:$B$603)),ROW(212:212))-1,2)),"",INDEX(Longboard!$A$2:$C$603,SMALL(IF(Longboard!$C$2:$C$603=Data!$A$22,ROW(Longboard!$B$2:$B$603)),ROW(212:212))-1,2))</f>
        <v/>
      </c>
    </row>
    <row r="216" spans="1:2" ht="15.75" thickBot="1">
      <c r="A216" s="30" t="str">
        <f t="array" ref="A216">IF(ISERROR(INDEX(Longboard!$A$2:$C$603,SMALL(IF(Longboard!$C$2:$C$603=Data!$A$22,ROW(Longboard!$A$2:$A$603)),ROW(213:213))-1,1)),"",INDEX(Longboard!$A$2:$C$603,SMALL(IF(Longboard!$C$2:$C$603=Data!$A$22,ROW(Longboard!$A$2:$A$603)),ROW(213:213))-1,1))</f>
        <v/>
      </c>
      <c r="B216" s="30" t="str">
        <f t="array" ref="B216">IF(ISERROR(INDEX(Longboard!$A$2:$C$603,SMALL(IF(Longboard!$C$2:$C$603=Data!$A$22,ROW(Longboard!$B$2:$B$603)),ROW(213:213))-1,2)),"",INDEX(Longboard!$A$2:$C$603,SMALL(IF(Longboard!$C$2:$C$603=Data!$A$22,ROW(Longboard!$B$2:$B$603)),ROW(213:213))-1,2))</f>
        <v/>
      </c>
    </row>
    <row r="217" spans="1:2" ht="15.75" thickBot="1">
      <c r="A217" s="30" t="str">
        <f t="array" ref="A217">IF(ISERROR(INDEX(Longboard!$A$2:$C$603,SMALL(IF(Longboard!$C$2:$C$603=Data!$A$22,ROW(Longboard!$A$2:$A$603)),ROW(214:214))-1,1)),"",INDEX(Longboard!$A$2:$C$603,SMALL(IF(Longboard!$C$2:$C$603=Data!$A$22,ROW(Longboard!$A$2:$A$603)),ROW(214:214))-1,1))</f>
        <v/>
      </c>
      <c r="B217" s="30" t="str">
        <f t="array" ref="B217">IF(ISERROR(INDEX(Longboard!$A$2:$C$603,SMALL(IF(Longboard!$C$2:$C$603=Data!$A$22,ROW(Longboard!$B$2:$B$603)),ROW(214:214))-1,2)),"",INDEX(Longboard!$A$2:$C$603,SMALL(IF(Longboard!$C$2:$C$603=Data!$A$22,ROW(Longboard!$B$2:$B$603)),ROW(214:214))-1,2))</f>
        <v/>
      </c>
    </row>
    <row r="218" spans="1:2" ht="15.75" thickBot="1">
      <c r="A218" s="30" t="str">
        <f t="array" ref="A218">IF(ISERROR(INDEX(Longboard!$A$2:$C$603,SMALL(IF(Longboard!$C$2:$C$603=Data!$A$22,ROW(Longboard!$A$2:$A$603)),ROW(215:215))-1,1)),"",INDEX(Longboard!$A$2:$C$603,SMALL(IF(Longboard!$C$2:$C$603=Data!$A$22,ROW(Longboard!$A$2:$A$603)),ROW(215:215))-1,1))</f>
        <v/>
      </c>
      <c r="B218" s="30" t="str">
        <f t="array" ref="B218">IF(ISERROR(INDEX(Longboard!$A$2:$C$603,SMALL(IF(Longboard!$C$2:$C$603=Data!$A$22,ROW(Longboard!$B$2:$B$603)),ROW(215:215))-1,2)),"",INDEX(Longboard!$A$2:$C$603,SMALL(IF(Longboard!$C$2:$C$603=Data!$A$22,ROW(Longboard!$B$2:$B$603)),ROW(215:215))-1,2))</f>
        <v/>
      </c>
    </row>
    <row r="219" spans="1:2" ht="15.75" thickBot="1">
      <c r="A219" s="30" t="str">
        <f t="array" ref="A219">IF(ISERROR(INDEX(Longboard!$A$2:$C$603,SMALL(IF(Longboard!$C$2:$C$603=Data!$A$22,ROW(Longboard!$A$2:$A$603)),ROW(216:216))-1,1)),"",INDEX(Longboard!$A$2:$C$603,SMALL(IF(Longboard!$C$2:$C$603=Data!$A$22,ROW(Longboard!$A$2:$A$603)),ROW(216:216))-1,1))</f>
        <v/>
      </c>
      <c r="B219" s="30" t="str">
        <f t="array" ref="B219">IF(ISERROR(INDEX(Longboard!$A$2:$C$603,SMALL(IF(Longboard!$C$2:$C$603=Data!$A$22,ROW(Longboard!$B$2:$B$603)),ROW(216:216))-1,2)),"",INDEX(Longboard!$A$2:$C$603,SMALL(IF(Longboard!$C$2:$C$603=Data!$A$22,ROW(Longboard!$B$2:$B$603)),ROW(216:216))-1,2))</f>
        <v/>
      </c>
    </row>
    <row r="220" spans="1:2" ht="15.75" thickBot="1">
      <c r="A220" s="30" t="str">
        <f t="array" ref="A220">IF(ISERROR(INDEX(Longboard!$A$2:$C$603,SMALL(IF(Longboard!$C$2:$C$603=Data!$A$22,ROW(Longboard!$A$2:$A$603)),ROW(217:217))-1,1)),"",INDEX(Longboard!$A$2:$C$603,SMALL(IF(Longboard!$C$2:$C$603=Data!$A$22,ROW(Longboard!$A$2:$A$603)),ROW(217:217))-1,1))</f>
        <v/>
      </c>
      <c r="B220" s="30" t="str">
        <f t="array" ref="B220">IF(ISERROR(INDEX(Longboard!$A$2:$C$603,SMALL(IF(Longboard!$C$2:$C$603=Data!$A$22,ROW(Longboard!$B$2:$B$603)),ROW(217:217))-1,2)),"",INDEX(Longboard!$A$2:$C$603,SMALL(IF(Longboard!$C$2:$C$603=Data!$A$22,ROW(Longboard!$B$2:$B$603)),ROW(217:217))-1,2))</f>
        <v/>
      </c>
    </row>
    <row r="221" spans="1:2" ht="15.75" thickBot="1">
      <c r="A221" s="30" t="str">
        <f t="array" ref="A221">IF(ISERROR(INDEX(Longboard!$A$2:$C$603,SMALL(IF(Longboard!$C$2:$C$603=Data!$A$22,ROW(Longboard!$A$2:$A$603)),ROW(218:218))-1,1)),"",INDEX(Longboard!$A$2:$C$603,SMALL(IF(Longboard!$C$2:$C$603=Data!$A$22,ROW(Longboard!$A$2:$A$603)),ROW(218:218))-1,1))</f>
        <v/>
      </c>
      <c r="B221" s="30" t="str">
        <f t="array" ref="B221">IF(ISERROR(INDEX(Longboard!$A$2:$C$603,SMALL(IF(Longboard!$C$2:$C$603=Data!$A$22,ROW(Longboard!$B$2:$B$603)),ROW(218:218))-1,2)),"",INDEX(Longboard!$A$2:$C$603,SMALL(IF(Longboard!$C$2:$C$603=Data!$A$22,ROW(Longboard!$B$2:$B$603)),ROW(218:218))-1,2))</f>
        <v/>
      </c>
    </row>
    <row r="222" spans="1:2" ht="15.75" thickBot="1">
      <c r="A222" s="30" t="str">
        <f t="array" ref="A222">IF(ISERROR(INDEX(Longboard!$A$2:$C$603,SMALL(IF(Longboard!$C$2:$C$603=Data!$A$22,ROW(Longboard!$A$2:$A$603)),ROW(219:219))-1,1)),"",INDEX(Longboard!$A$2:$C$603,SMALL(IF(Longboard!$C$2:$C$603=Data!$A$22,ROW(Longboard!$A$2:$A$603)),ROW(219:219))-1,1))</f>
        <v/>
      </c>
      <c r="B222" s="30" t="str">
        <f t="array" ref="B222">IF(ISERROR(INDEX(Longboard!$A$2:$C$603,SMALL(IF(Longboard!$C$2:$C$603=Data!$A$22,ROW(Longboard!$B$2:$B$603)),ROW(219:219))-1,2)),"",INDEX(Longboard!$A$2:$C$603,SMALL(IF(Longboard!$C$2:$C$603=Data!$A$22,ROW(Longboard!$B$2:$B$603)),ROW(219:219))-1,2))</f>
        <v/>
      </c>
    </row>
    <row r="223" spans="1:2" ht="15.75" thickBot="1">
      <c r="A223" s="30" t="str">
        <f t="array" ref="A223">IF(ISERROR(INDEX(Longboard!$A$2:$C$603,SMALL(IF(Longboard!$C$2:$C$603=Data!$A$22,ROW(Longboard!$A$2:$A$603)),ROW(220:220))-1,1)),"",INDEX(Longboard!$A$2:$C$603,SMALL(IF(Longboard!$C$2:$C$603=Data!$A$22,ROW(Longboard!$A$2:$A$603)),ROW(220:220))-1,1))</f>
        <v/>
      </c>
      <c r="B223" s="30" t="str">
        <f t="array" ref="B223">IF(ISERROR(INDEX(Longboard!$A$2:$C$603,SMALL(IF(Longboard!$C$2:$C$603=Data!$A$22,ROW(Longboard!$B$2:$B$603)),ROW(220:220))-1,2)),"",INDEX(Longboard!$A$2:$C$603,SMALL(IF(Longboard!$C$2:$C$603=Data!$A$22,ROW(Longboard!$B$2:$B$603)),ROW(220:220))-1,2))</f>
        <v/>
      </c>
    </row>
    <row r="224" spans="1:2" ht="15.75" thickBot="1">
      <c r="A224" s="30" t="str">
        <f t="array" ref="A224">IF(ISERROR(INDEX(Longboard!$A$2:$C$603,SMALL(IF(Longboard!$C$2:$C$603=Data!$A$22,ROW(Longboard!$A$2:$A$603)),ROW(221:221))-1,1)),"",INDEX(Longboard!$A$2:$C$603,SMALL(IF(Longboard!$C$2:$C$603=Data!$A$22,ROW(Longboard!$A$2:$A$603)),ROW(221:221))-1,1))</f>
        <v/>
      </c>
      <c r="B224" s="30" t="str">
        <f t="array" ref="B224">IF(ISERROR(INDEX(Longboard!$A$2:$C$603,SMALL(IF(Longboard!$C$2:$C$603=Data!$A$22,ROW(Longboard!$B$2:$B$603)),ROW(221:221))-1,2)),"",INDEX(Longboard!$A$2:$C$603,SMALL(IF(Longboard!$C$2:$C$603=Data!$A$22,ROW(Longboard!$B$2:$B$603)),ROW(221:221))-1,2))</f>
        <v/>
      </c>
    </row>
    <row r="225" spans="1:2" ht="15.75" thickBot="1">
      <c r="A225" s="30" t="str">
        <f t="array" ref="A225">IF(ISERROR(INDEX(Longboard!$A$2:$C$603,SMALL(IF(Longboard!$C$2:$C$603=Data!$A$22,ROW(Longboard!$A$2:$A$603)),ROW(222:222))-1,1)),"",INDEX(Longboard!$A$2:$C$603,SMALL(IF(Longboard!$C$2:$C$603=Data!$A$22,ROW(Longboard!$A$2:$A$603)),ROW(222:222))-1,1))</f>
        <v/>
      </c>
      <c r="B225" s="30" t="str">
        <f t="array" ref="B225">IF(ISERROR(INDEX(Longboard!$A$2:$C$603,SMALL(IF(Longboard!$C$2:$C$603=Data!$A$22,ROW(Longboard!$B$2:$B$603)),ROW(222:222))-1,2)),"",INDEX(Longboard!$A$2:$C$603,SMALL(IF(Longboard!$C$2:$C$603=Data!$A$22,ROW(Longboard!$B$2:$B$603)),ROW(222:222))-1,2))</f>
        <v/>
      </c>
    </row>
    <row r="226" spans="1:2" ht="15.75" thickBot="1">
      <c r="A226" s="30" t="str">
        <f t="array" ref="A226">IF(ISERROR(INDEX(Longboard!$A$2:$C$603,SMALL(IF(Longboard!$C$2:$C$603=Data!$A$22,ROW(Longboard!$A$2:$A$603)),ROW(223:223))-1,1)),"",INDEX(Longboard!$A$2:$C$603,SMALL(IF(Longboard!$C$2:$C$603=Data!$A$22,ROW(Longboard!$A$2:$A$603)),ROW(223:223))-1,1))</f>
        <v/>
      </c>
      <c r="B226" s="30" t="str">
        <f t="array" ref="B226">IF(ISERROR(INDEX(Longboard!$A$2:$C$603,SMALL(IF(Longboard!$C$2:$C$603=Data!$A$22,ROW(Longboard!$B$2:$B$603)),ROW(223:223))-1,2)),"",INDEX(Longboard!$A$2:$C$603,SMALL(IF(Longboard!$C$2:$C$603=Data!$A$22,ROW(Longboard!$B$2:$B$603)),ROW(223:223))-1,2))</f>
        <v/>
      </c>
    </row>
    <row r="227" spans="1:2" ht="15.75" thickBot="1">
      <c r="A227" s="30" t="str">
        <f t="array" ref="A227">IF(ISERROR(INDEX(Longboard!$A$2:$C$603,SMALL(IF(Longboard!$C$2:$C$603=Data!$A$22,ROW(Longboard!$A$2:$A$603)),ROW(224:224))-1,1)),"",INDEX(Longboard!$A$2:$C$603,SMALL(IF(Longboard!$C$2:$C$603=Data!$A$22,ROW(Longboard!$A$2:$A$603)),ROW(224:224))-1,1))</f>
        <v/>
      </c>
      <c r="B227" s="30" t="str">
        <f t="array" ref="B227">IF(ISERROR(INDEX(Longboard!$A$2:$C$603,SMALL(IF(Longboard!$C$2:$C$603=Data!$A$22,ROW(Longboard!$B$2:$B$603)),ROW(224:224))-1,2)),"",INDEX(Longboard!$A$2:$C$603,SMALL(IF(Longboard!$C$2:$C$603=Data!$A$22,ROW(Longboard!$B$2:$B$603)),ROW(224:224))-1,2))</f>
        <v/>
      </c>
    </row>
    <row r="228" spans="1:2" ht="15.75" thickBot="1">
      <c r="A228" s="30" t="str">
        <f t="array" ref="A228">IF(ISERROR(INDEX(Longboard!$A$2:$C$603,SMALL(IF(Longboard!$C$2:$C$603=Data!$A$22,ROW(Longboard!$A$2:$A$603)),ROW(225:225))-1,1)),"",INDEX(Longboard!$A$2:$C$603,SMALL(IF(Longboard!$C$2:$C$603=Data!$A$22,ROW(Longboard!$A$2:$A$603)),ROW(225:225))-1,1))</f>
        <v/>
      </c>
      <c r="B228" s="30" t="str">
        <f t="array" ref="B228">IF(ISERROR(INDEX(Longboard!$A$2:$C$603,SMALL(IF(Longboard!$C$2:$C$603=Data!$A$22,ROW(Longboard!$B$2:$B$603)),ROW(225:225))-1,2)),"",INDEX(Longboard!$A$2:$C$603,SMALL(IF(Longboard!$C$2:$C$603=Data!$A$22,ROW(Longboard!$B$2:$B$603)),ROW(225:225))-1,2))</f>
        <v/>
      </c>
    </row>
    <row r="229" spans="1:2" ht="15.75" thickBot="1">
      <c r="A229" s="30" t="str">
        <f t="array" ref="A229">IF(ISERROR(INDEX(Longboard!$A$2:$C$603,SMALL(IF(Longboard!$C$2:$C$603=Data!$A$22,ROW(Longboard!$A$2:$A$603)),ROW(226:226))-1,1)),"",INDEX(Longboard!$A$2:$C$603,SMALL(IF(Longboard!$C$2:$C$603=Data!$A$22,ROW(Longboard!$A$2:$A$603)),ROW(226:226))-1,1))</f>
        <v/>
      </c>
      <c r="B229" s="30" t="str">
        <f t="array" ref="B229">IF(ISERROR(INDEX(Longboard!$A$2:$C$603,SMALL(IF(Longboard!$C$2:$C$603=Data!$A$22,ROW(Longboard!$B$2:$B$603)),ROW(226:226))-1,2)),"",INDEX(Longboard!$A$2:$C$603,SMALL(IF(Longboard!$C$2:$C$603=Data!$A$22,ROW(Longboard!$B$2:$B$603)),ROW(226:226))-1,2))</f>
        <v/>
      </c>
    </row>
    <row r="230" spans="1:2" ht="15.75" thickBot="1">
      <c r="A230" s="30" t="str">
        <f t="array" ref="A230">IF(ISERROR(INDEX(Longboard!$A$2:$C$603,SMALL(IF(Longboard!$C$2:$C$603=Data!$A$22,ROW(Longboard!$A$2:$A$603)),ROW(227:227))-1,1)),"",INDEX(Longboard!$A$2:$C$603,SMALL(IF(Longboard!$C$2:$C$603=Data!$A$22,ROW(Longboard!$A$2:$A$603)),ROW(227:227))-1,1))</f>
        <v/>
      </c>
      <c r="B230" s="30" t="str">
        <f t="array" ref="B230">IF(ISERROR(INDEX(Longboard!$A$2:$C$603,SMALL(IF(Longboard!$C$2:$C$603=Data!$A$22,ROW(Longboard!$B$2:$B$603)),ROW(227:227))-1,2)),"",INDEX(Longboard!$A$2:$C$603,SMALL(IF(Longboard!$C$2:$C$603=Data!$A$22,ROW(Longboard!$B$2:$B$603)),ROW(227:227))-1,2))</f>
        <v/>
      </c>
    </row>
    <row r="231" spans="1:2" ht="15.75" thickBot="1">
      <c r="A231" s="30" t="str">
        <f t="array" ref="A231">IF(ISERROR(INDEX(Longboard!$A$2:$C$603,SMALL(IF(Longboard!$C$2:$C$603=Data!$A$22,ROW(Longboard!$A$2:$A$603)),ROW(228:228))-1,1)),"",INDEX(Longboard!$A$2:$C$603,SMALL(IF(Longboard!$C$2:$C$603=Data!$A$22,ROW(Longboard!$A$2:$A$603)),ROW(228:228))-1,1))</f>
        <v/>
      </c>
      <c r="B231" s="30" t="str">
        <f t="array" ref="B231">IF(ISERROR(INDEX(Longboard!$A$2:$C$603,SMALL(IF(Longboard!$C$2:$C$603=Data!$A$22,ROW(Longboard!$B$2:$B$603)),ROW(228:228))-1,2)),"",INDEX(Longboard!$A$2:$C$603,SMALL(IF(Longboard!$C$2:$C$603=Data!$A$22,ROW(Longboard!$B$2:$B$603)),ROW(228:228))-1,2))</f>
        <v/>
      </c>
    </row>
    <row r="232" spans="1:2" ht="15.75" thickBot="1">
      <c r="A232" s="30" t="str">
        <f t="array" ref="A232">IF(ISERROR(INDEX(Longboard!$A$2:$C$603,SMALL(IF(Longboard!$C$2:$C$603=Data!$A$22,ROW(Longboard!$A$2:$A$603)),ROW(229:229))-1,1)),"",INDEX(Longboard!$A$2:$C$603,SMALL(IF(Longboard!$C$2:$C$603=Data!$A$22,ROW(Longboard!$A$2:$A$603)),ROW(229:229))-1,1))</f>
        <v/>
      </c>
      <c r="B232" s="30" t="str">
        <f t="array" ref="B232">IF(ISERROR(INDEX(Longboard!$A$2:$C$603,SMALL(IF(Longboard!$C$2:$C$603=Data!$A$22,ROW(Longboard!$B$2:$B$603)),ROW(229:229))-1,2)),"",INDEX(Longboard!$A$2:$C$603,SMALL(IF(Longboard!$C$2:$C$603=Data!$A$22,ROW(Longboard!$B$2:$B$603)),ROW(229:229))-1,2))</f>
        <v/>
      </c>
    </row>
    <row r="233" spans="1:2" ht="15.75" thickBot="1">
      <c r="A233" s="30" t="str">
        <f t="array" ref="A233">IF(ISERROR(INDEX(Longboard!$A$2:$C$603,SMALL(IF(Longboard!$C$2:$C$603=Data!$A$22,ROW(Longboard!$A$2:$A$603)),ROW(230:230))-1,1)),"",INDEX(Longboard!$A$2:$C$603,SMALL(IF(Longboard!$C$2:$C$603=Data!$A$22,ROW(Longboard!$A$2:$A$603)),ROW(230:230))-1,1))</f>
        <v/>
      </c>
      <c r="B233" s="30" t="str">
        <f t="array" ref="B233">IF(ISERROR(INDEX(Longboard!$A$2:$C$603,SMALL(IF(Longboard!$C$2:$C$603=Data!$A$22,ROW(Longboard!$B$2:$B$603)),ROW(230:230))-1,2)),"",INDEX(Longboard!$A$2:$C$603,SMALL(IF(Longboard!$C$2:$C$603=Data!$A$22,ROW(Longboard!$B$2:$B$603)),ROW(230:230))-1,2))</f>
        <v/>
      </c>
    </row>
    <row r="234" spans="1:2" ht="15.75" thickBot="1">
      <c r="A234" s="30" t="str">
        <f t="array" ref="A234">IF(ISERROR(INDEX(Longboard!$A$2:$C$603,SMALL(IF(Longboard!$C$2:$C$603=Data!$A$22,ROW(Longboard!$A$2:$A$603)),ROW(231:231))-1,1)),"",INDEX(Longboard!$A$2:$C$603,SMALL(IF(Longboard!$C$2:$C$603=Data!$A$22,ROW(Longboard!$A$2:$A$603)),ROW(231:231))-1,1))</f>
        <v/>
      </c>
      <c r="B234" s="30" t="str">
        <f t="array" ref="B234">IF(ISERROR(INDEX(Longboard!$A$2:$C$603,SMALL(IF(Longboard!$C$2:$C$603=Data!$A$22,ROW(Longboard!$B$2:$B$603)),ROW(231:231))-1,2)),"",INDEX(Longboard!$A$2:$C$603,SMALL(IF(Longboard!$C$2:$C$603=Data!$A$22,ROW(Longboard!$B$2:$B$603)),ROW(231:231))-1,2))</f>
        <v/>
      </c>
    </row>
    <row r="235" spans="1:2" ht="15.75" thickBot="1">
      <c r="A235" s="30" t="str">
        <f t="array" ref="A235">IF(ISERROR(INDEX(Longboard!$A$2:$C$603,SMALL(IF(Longboard!$C$2:$C$603=Data!$A$22,ROW(Longboard!$A$2:$A$603)),ROW(232:232))-1,1)),"",INDEX(Longboard!$A$2:$C$603,SMALL(IF(Longboard!$C$2:$C$603=Data!$A$22,ROW(Longboard!$A$2:$A$603)),ROW(232:232))-1,1))</f>
        <v/>
      </c>
      <c r="B235" s="30" t="str">
        <f t="array" ref="B235">IF(ISERROR(INDEX(Longboard!$A$2:$C$603,SMALL(IF(Longboard!$C$2:$C$603=Data!$A$22,ROW(Longboard!$B$2:$B$603)),ROW(232:232))-1,2)),"",INDEX(Longboard!$A$2:$C$603,SMALL(IF(Longboard!$C$2:$C$603=Data!$A$22,ROW(Longboard!$B$2:$B$603)),ROW(232:232))-1,2))</f>
        <v/>
      </c>
    </row>
    <row r="236" spans="1:2" ht="15.75" thickBot="1">
      <c r="A236" s="30" t="str">
        <f t="array" ref="A236">IF(ISERROR(INDEX(Longboard!$A$2:$C$603,SMALL(IF(Longboard!$C$2:$C$603=Data!$A$22,ROW(Longboard!$A$2:$A$603)),ROW(233:233))-1,1)),"",INDEX(Longboard!$A$2:$C$603,SMALL(IF(Longboard!$C$2:$C$603=Data!$A$22,ROW(Longboard!$A$2:$A$603)),ROW(233:233))-1,1))</f>
        <v/>
      </c>
      <c r="B236" s="30" t="str">
        <f t="array" ref="B236">IF(ISERROR(INDEX(Longboard!$A$2:$C$603,SMALL(IF(Longboard!$C$2:$C$603=Data!$A$22,ROW(Longboard!$B$2:$B$603)),ROW(233:233))-1,2)),"",INDEX(Longboard!$A$2:$C$603,SMALL(IF(Longboard!$C$2:$C$603=Data!$A$22,ROW(Longboard!$B$2:$B$603)),ROW(233:233))-1,2))</f>
        <v/>
      </c>
    </row>
    <row r="237" spans="1:2" ht="15.75" thickBot="1">
      <c r="A237" s="30" t="str">
        <f t="array" ref="A237">IF(ISERROR(INDEX(Longboard!$A$2:$C$603,SMALL(IF(Longboard!$C$2:$C$603=Data!$A$22,ROW(Longboard!$A$2:$A$603)),ROW(234:234))-1,1)),"",INDEX(Longboard!$A$2:$C$603,SMALL(IF(Longboard!$C$2:$C$603=Data!$A$22,ROW(Longboard!$A$2:$A$603)),ROW(234:234))-1,1))</f>
        <v/>
      </c>
      <c r="B237" s="30" t="str">
        <f t="array" ref="B237">IF(ISERROR(INDEX(Longboard!$A$2:$C$603,SMALL(IF(Longboard!$C$2:$C$603=Data!$A$22,ROW(Longboard!$B$2:$B$603)),ROW(234:234))-1,2)),"",INDEX(Longboard!$A$2:$C$603,SMALL(IF(Longboard!$C$2:$C$603=Data!$A$22,ROW(Longboard!$B$2:$B$603)),ROW(234:234))-1,2))</f>
        <v/>
      </c>
    </row>
    <row r="238" spans="1:2" ht="15.75" thickBot="1">
      <c r="A238" s="30" t="str">
        <f t="array" ref="A238">IF(ISERROR(INDEX(Longboard!$A$2:$C$603,SMALL(IF(Longboard!$C$2:$C$603=Data!$A$22,ROW(Longboard!$A$2:$A$603)),ROW(235:235))-1,1)),"",INDEX(Longboard!$A$2:$C$603,SMALL(IF(Longboard!$C$2:$C$603=Data!$A$22,ROW(Longboard!$A$2:$A$603)),ROW(235:235))-1,1))</f>
        <v/>
      </c>
      <c r="B238" s="30" t="str">
        <f t="array" ref="B238">IF(ISERROR(INDEX(Longboard!$A$2:$C$603,SMALL(IF(Longboard!$C$2:$C$603=Data!$A$22,ROW(Longboard!$B$2:$B$603)),ROW(235:235))-1,2)),"",INDEX(Longboard!$A$2:$C$603,SMALL(IF(Longboard!$C$2:$C$603=Data!$A$22,ROW(Longboard!$B$2:$B$603)),ROW(235:235))-1,2))</f>
        <v/>
      </c>
    </row>
    <row r="239" spans="1:2" ht="15.75" thickBot="1">
      <c r="A239" s="30" t="str">
        <f t="array" ref="A239">IF(ISERROR(INDEX(Longboard!$A$2:$C$603,SMALL(IF(Longboard!$C$2:$C$603=Data!$A$22,ROW(Longboard!$A$2:$A$603)),ROW(236:236))-1,1)),"",INDEX(Longboard!$A$2:$C$603,SMALL(IF(Longboard!$C$2:$C$603=Data!$A$22,ROW(Longboard!$A$2:$A$603)),ROW(236:236))-1,1))</f>
        <v/>
      </c>
      <c r="B239" s="30" t="str">
        <f t="array" ref="B239">IF(ISERROR(INDEX(Longboard!$A$2:$C$603,SMALL(IF(Longboard!$C$2:$C$603=Data!$A$22,ROW(Longboard!$B$2:$B$603)),ROW(236:236))-1,2)),"",INDEX(Longboard!$A$2:$C$603,SMALL(IF(Longboard!$C$2:$C$603=Data!$A$22,ROW(Longboard!$B$2:$B$603)),ROW(236:236))-1,2))</f>
        <v/>
      </c>
    </row>
    <row r="240" spans="1:2" ht="15.75" thickBot="1">
      <c r="A240" s="30" t="str">
        <f t="array" ref="A240">IF(ISERROR(INDEX(Longboard!$A$2:$C$603,SMALL(IF(Longboard!$C$2:$C$603=Data!$A$22,ROW(Longboard!$A$2:$A$603)),ROW(237:237))-1,1)),"",INDEX(Longboard!$A$2:$C$603,SMALL(IF(Longboard!$C$2:$C$603=Data!$A$22,ROW(Longboard!$A$2:$A$603)),ROW(237:237))-1,1))</f>
        <v/>
      </c>
      <c r="B240" s="30" t="str">
        <f t="array" ref="B240">IF(ISERROR(INDEX(Longboard!$A$2:$C$603,SMALL(IF(Longboard!$C$2:$C$603=Data!$A$22,ROW(Longboard!$B$2:$B$603)),ROW(237:237))-1,2)),"",INDEX(Longboard!$A$2:$C$603,SMALL(IF(Longboard!$C$2:$C$603=Data!$A$22,ROW(Longboard!$B$2:$B$603)),ROW(237:237))-1,2))</f>
        <v/>
      </c>
    </row>
    <row r="241" spans="1:2" ht="15.75" thickBot="1">
      <c r="A241" s="30" t="str">
        <f t="array" ref="A241">IF(ISERROR(INDEX(Longboard!$A$2:$C$603,SMALL(IF(Longboard!$C$2:$C$603=Data!$A$22,ROW(Longboard!$A$2:$A$603)),ROW(238:238))-1,1)),"",INDEX(Longboard!$A$2:$C$603,SMALL(IF(Longboard!$C$2:$C$603=Data!$A$22,ROW(Longboard!$A$2:$A$603)),ROW(238:238))-1,1))</f>
        <v/>
      </c>
      <c r="B241" s="30" t="str">
        <f t="array" ref="B241">IF(ISERROR(INDEX(Longboard!$A$2:$C$603,SMALL(IF(Longboard!$C$2:$C$603=Data!$A$22,ROW(Longboard!$B$2:$B$603)),ROW(238:238))-1,2)),"",INDEX(Longboard!$A$2:$C$603,SMALL(IF(Longboard!$C$2:$C$603=Data!$A$22,ROW(Longboard!$B$2:$B$603)),ROW(238:238))-1,2))</f>
        <v/>
      </c>
    </row>
    <row r="242" spans="1:2" ht="15.75" thickBot="1">
      <c r="A242" s="30" t="str">
        <f t="array" ref="A242">IF(ISERROR(INDEX(Longboard!$A$2:$C$603,SMALL(IF(Longboard!$C$2:$C$603=Data!$A$22,ROW(Longboard!$A$2:$A$603)),ROW(239:239))-1,1)),"",INDEX(Longboard!$A$2:$C$603,SMALL(IF(Longboard!$C$2:$C$603=Data!$A$22,ROW(Longboard!$A$2:$A$603)),ROW(239:239))-1,1))</f>
        <v/>
      </c>
      <c r="B242" s="30" t="str">
        <f t="array" ref="B242">IF(ISERROR(INDEX(Longboard!$A$2:$C$603,SMALL(IF(Longboard!$C$2:$C$603=Data!$A$22,ROW(Longboard!$B$2:$B$603)),ROW(239:239))-1,2)),"",INDEX(Longboard!$A$2:$C$603,SMALL(IF(Longboard!$C$2:$C$603=Data!$A$22,ROW(Longboard!$B$2:$B$603)),ROW(239:239))-1,2))</f>
        <v/>
      </c>
    </row>
    <row r="243" spans="1:2" ht="15.75" thickBot="1">
      <c r="A243" s="30" t="str">
        <f t="array" ref="A243">IF(ISERROR(INDEX(Longboard!$A$2:$C$603,SMALL(IF(Longboard!$C$2:$C$603=Data!$A$22,ROW(Longboard!$A$2:$A$603)),ROW(240:240))-1,1)),"",INDEX(Longboard!$A$2:$C$603,SMALL(IF(Longboard!$C$2:$C$603=Data!$A$22,ROW(Longboard!$A$2:$A$603)),ROW(240:240))-1,1))</f>
        <v/>
      </c>
      <c r="B243" s="30" t="str">
        <f t="array" ref="B243">IF(ISERROR(INDEX(Longboard!$A$2:$C$603,SMALL(IF(Longboard!$C$2:$C$603=Data!$A$22,ROW(Longboard!$B$2:$B$603)),ROW(240:240))-1,2)),"",INDEX(Longboard!$A$2:$C$603,SMALL(IF(Longboard!$C$2:$C$603=Data!$A$22,ROW(Longboard!$B$2:$B$603)),ROW(240:240))-1,2))</f>
        <v/>
      </c>
    </row>
    <row r="244" spans="1:2" ht="15.75" thickBot="1">
      <c r="A244" s="30" t="str">
        <f t="array" ref="A244">IF(ISERROR(INDEX(Longboard!$A$2:$C$603,SMALL(IF(Longboard!$C$2:$C$603=Data!$A$22,ROW(Longboard!$A$2:$A$603)),ROW(241:241))-1,1)),"",INDEX(Longboard!$A$2:$C$603,SMALL(IF(Longboard!$C$2:$C$603=Data!$A$22,ROW(Longboard!$A$2:$A$603)),ROW(241:241))-1,1))</f>
        <v/>
      </c>
      <c r="B244" s="30" t="str">
        <f t="array" ref="B244">IF(ISERROR(INDEX(Longboard!$A$2:$C$603,SMALL(IF(Longboard!$C$2:$C$603=Data!$A$22,ROW(Longboard!$B$2:$B$603)),ROW(241:241))-1,2)),"",INDEX(Longboard!$A$2:$C$603,SMALL(IF(Longboard!$C$2:$C$603=Data!$A$22,ROW(Longboard!$B$2:$B$603)),ROW(241:241))-1,2))</f>
        <v/>
      </c>
    </row>
    <row r="245" spans="1:2" ht="15.75" thickBot="1">
      <c r="A245" s="30" t="str">
        <f t="array" ref="A245">IF(ISERROR(INDEX(Longboard!$A$2:$C$603,SMALL(IF(Longboard!$C$2:$C$603=Data!$A$22,ROW(Longboard!$A$2:$A$603)),ROW(242:242))-1,1)),"",INDEX(Longboard!$A$2:$C$603,SMALL(IF(Longboard!$C$2:$C$603=Data!$A$22,ROW(Longboard!$A$2:$A$603)),ROW(242:242))-1,1))</f>
        <v/>
      </c>
      <c r="B245" s="30" t="str">
        <f t="array" ref="B245">IF(ISERROR(INDEX(Longboard!$A$2:$C$603,SMALL(IF(Longboard!$C$2:$C$603=Data!$A$22,ROW(Longboard!$B$2:$B$603)),ROW(242:242))-1,2)),"",INDEX(Longboard!$A$2:$C$603,SMALL(IF(Longboard!$C$2:$C$603=Data!$A$22,ROW(Longboard!$B$2:$B$603)),ROW(242:242))-1,2))</f>
        <v/>
      </c>
    </row>
    <row r="246" spans="1:2" ht="15.75" thickBot="1">
      <c r="A246" s="30" t="str">
        <f t="array" ref="A246">IF(ISERROR(INDEX(Longboard!$A$2:$C$603,SMALL(IF(Longboard!$C$2:$C$603=Data!$A$22,ROW(Longboard!$A$2:$A$603)),ROW(243:243))-1,1)),"",INDEX(Longboard!$A$2:$C$603,SMALL(IF(Longboard!$C$2:$C$603=Data!$A$22,ROW(Longboard!$A$2:$A$603)),ROW(243:243))-1,1))</f>
        <v/>
      </c>
      <c r="B246" s="30" t="str">
        <f t="array" ref="B246">IF(ISERROR(INDEX(Longboard!$A$2:$C$603,SMALL(IF(Longboard!$C$2:$C$603=Data!$A$22,ROW(Longboard!$B$2:$B$603)),ROW(243:243))-1,2)),"",INDEX(Longboard!$A$2:$C$603,SMALL(IF(Longboard!$C$2:$C$603=Data!$A$22,ROW(Longboard!$B$2:$B$603)),ROW(243:243))-1,2))</f>
        <v/>
      </c>
    </row>
    <row r="247" spans="1:2" ht="15.75" thickBot="1">
      <c r="A247" s="30" t="str">
        <f t="array" ref="A247">IF(ISERROR(INDEX(Longboard!$A$2:$C$603,SMALL(IF(Longboard!$C$2:$C$603=Data!$A$22,ROW(Longboard!$A$2:$A$603)),ROW(244:244))-1,1)),"",INDEX(Longboard!$A$2:$C$603,SMALL(IF(Longboard!$C$2:$C$603=Data!$A$22,ROW(Longboard!$A$2:$A$603)),ROW(244:244))-1,1))</f>
        <v/>
      </c>
      <c r="B247" s="30" t="str">
        <f t="array" ref="B247">IF(ISERROR(INDEX(Longboard!$A$2:$C$603,SMALL(IF(Longboard!$C$2:$C$603=Data!$A$22,ROW(Longboard!$B$2:$B$603)),ROW(244:244))-1,2)),"",INDEX(Longboard!$A$2:$C$603,SMALL(IF(Longboard!$C$2:$C$603=Data!$A$22,ROW(Longboard!$B$2:$B$603)),ROW(244:244))-1,2))</f>
        <v/>
      </c>
    </row>
    <row r="248" spans="1:2" ht="15.75" thickBot="1">
      <c r="A248" s="30" t="str">
        <f t="array" ref="A248">IF(ISERROR(INDEX(Longboard!$A$2:$C$603,SMALL(IF(Longboard!$C$2:$C$603=Data!$A$22,ROW(Longboard!$A$2:$A$603)),ROW(245:245))-1,1)),"",INDEX(Longboard!$A$2:$C$603,SMALL(IF(Longboard!$C$2:$C$603=Data!$A$22,ROW(Longboard!$A$2:$A$603)),ROW(245:245))-1,1))</f>
        <v/>
      </c>
      <c r="B248" s="30" t="str">
        <f t="array" ref="B248">IF(ISERROR(INDEX(Longboard!$A$2:$C$603,SMALL(IF(Longboard!$C$2:$C$603=Data!$A$22,ROW(Longboard!$B$2:$B$603)),ROW(245:245))-1,2)),"",INDEX(Longboard!$A$2:$C$603,SMALL(IF(Longboard!$C$2:$C$603=Data!$A$22,ROW(Longboard!$B$2:$B$603)),ROW(245:245))-1,2))</f>
        <v/>
      </c>
    </row>
    <row r="249" spans="1:2" ht="15.75" thickBot="1">
      <c r="A249" s="30" t="str">
        <f t="array" ref="A249">IF(ISERROR(INDEX(Longboard!$A$2:$C$603,SMALL(IF(Longboard!$C$2:$C$603=Data!$A$22,ROW(Longboard!$A$2:$A$603)),ROW(246:246))-1,1)),"",INDEX(Longboard!$A$2:$C$603,SMALL(IF(Longboard!$C$2:$C$603=Data!$A$22,ROW(Longboard!$A$2:$A$603)),ROW(246:246))-1,1))</f>
        <v/>
      </c>
      <c r="B249" s="30" t="str">
        <f t="array" ref="B249">IF(ISERROR(INDEX(Longboard!$A$2:$C$603,SMALL(IF(Longboard!$C$2:$C$603=Data!$A$22,ROW(Longboard!$B$2:$B$603)),ROW(246:246))-1,2)),"",INDEX(Longboard!$A$2:$C$603,SMALL(IF(Longboard!$C$2:$C$603=Data!$A$22,ROW(Longboard!$B$2:$B$603)),ROW(246:246))-1,2))</f>
        <v/>
      </c>
    </row>
    <row r="250" spans="1:2" ht="15.75" thickBot="1">
      <c r="A250" s="30" t="str">
        <f t="array" ref="A250">IF(ISERROR(INDEX(Longboard!$A$2:$C$603,SMALL(IF(Longboard!$C$2:$C$603=Data!$A$22,ROW(Longboard!$A$2:$A$603)),ROW(247:247))-1,1)),"",INDEX(Longboard!$A$2:$C$603,SMALL(IF(Longboard!$C$2:$C$603=Data!$A$22,ROW(Longboard!$A$2:$A$603)),ROW(247:247))-1,1))</f>
        <v/>
      </c>
      <c r="B250" s="30" t="str">
        <f t="array" ref="B250">IF(ISERROR(INDEX(Longboard!$A$2:$C$603,SMALL(IF(Longboard!$C$2:$C$603=Data!$A$22,ROW(Longboard!$B$2:$B$603)),ROW(247:247))-1,2)),"",INDEX(Longboard!$A$2:$C$603,SMALL(IF(Longboard!$C$2:$C$603=Data!$A$22,ROW(Longboard!$B$2:$B$603)),ROW(247:247))-1,2))</f>
        <v/>
      </c>
    </row>
    <row r="251" spans="1:2" ht="15.75" thickBot="1">
      <c r="A251" s="30" t="str">
        <f t="array" ref="A251">IF(ISERROR(INDEX(Longboard!$A$2:$C$603,SMALL(IF(Longboard!$C$2:$C$603=Data!$A$22,ROW(Longboard!$A$2:$A$603)),ROW(248:248))-1,1)),"",INDEX(Longboard!$A$2:$C$603,SMALL(IF(Longboard!$C$2:$C$603=Data!$A$22,ROW(Longboard!$A$2:$A$603)),ROW(248:248))-1,1))</f>
        <v/>
      </c>
      <c r="B251" s="30" t="str">
        <f t="array" ref="B251">IF(ISERROR(INDEX(Longboard!$A$2:$C$603,SMALL(IF(Longboard!$C$2:$C$603=Data!$A$22,ROW(Longboard!$B$2:$B$603)),ROW(248:248))-1,2)),"",INDEX(Longboard!$A$2:$C$603,SMALL(IF(Longboard!$C$2:$C$603=Data!$A$22,ROW(Longboard!$B$2:$B$603)),ROW(248:248))-1,2))</f>
        <v/>
      </c>
    </row>
    <row r="252" spans="1:2" ht="15.75" thickBot="1">
      <c r="A252" s="30" t="str">
        <f t="array" ref="A252">IF(ISERROR(INDEX(Longboard!$A$2:$C$603,SMALL(IF(Longboard!$C$2:$C$603=Data!$A$22,ROW(Longboard!$A$2:$A$603)),ROW(249:249))-1,1)),"",INDEX(Longboard!$A$2:$C$603,SMALL(IF(Longboard!$C$2:$C$603=Data!$A$22,ROW(Longboard!$A$2:$A$603)),ROW(249:249))-1,1))</f>
        <v/>
      </c>
      <c r="B252" s="30" t="str">
        <f t="array" ref="B252">IF(ISERROR(INDEX(Longboard!$A$2:$C$603,SMALL(IF(Longboard!$C$2:$C$603=Data!$A$22,ROW(Longboard!$B$2:$B$603)),ROW(249:249))-1,2)),"",INDEX(Longboard!$A$2:$C$603,SMALL(IF(Longboard!$C$2:$C$603=Data!$A$22,ROW(Longboard!$B$2:$B$603)),ROW(249:249))-1,2))</f>
        <v/>
      </c>
    </row>
    <row r="253" spans="1:2" ht="15.75" thickBot="1">
      <c r="A253" s="30" t="str">
        <f t="array" ref="A253">IF(ISERROR(INDEX(Longboard!$A$2:$C$603,SMALL(IF(Longboard!$C$2:$C$603=Data!$A$22,ROW(Longboard!$A$2:$A$603)),ROW(250:250))-1,1)),"",INDEX(Longboard!$A$2:$C$603,SMALL(IF(Longboard!$C$2:$C$603=Data!$A$22,ROW(Longboard!$A$2:$A$603)),ROW(250:250))-1,1))</f>
        <v/>
      </c>
      <c r="B253" s="30" t="str">
        <f t="array" ref="B253">IF(ISERROR(INDEX(Longboard!$A$2:$C$603,SMALL(IF(Longboard!$C$2:$C$603=Data!$A$22,ROW(Longboard!$B$2:$B$603)),ROW(250:250))-1,2)),"",INDEX(Longboard!$A$2:$C$603,SMALL(IF(Longboard!$C$2:$C$603=Data!$A$22,ROW(Longboard!$B$2:$B$603)),ROW(250:250))-1,2))</f>
        <v/>
      </c>
    </row>
    <row r="254" spans="1:2" ht="15.75" thickBot="1">
      <c r="A254" s="30" t="str">
        <f t="array" ref="A254">IF(ISERROR(INDEX(Longboard!$A$2:$C$603,SMALL(IF(Longboard!$C$2:$C$603=Data!$A$22,ROW(Longboard!$A$2:$A$603)),ROW(251:251))-1,1)),"",INDEX(Longboard!$A$2:$C$603,SMALL(IF(Longboard!$C$2:$C$603=Data!$A$22,ROW(Longboard!$A$2:$A$603)),ROW(251:251))-1,1))</f>
        <v/>
      </c>
      <c r="B254" s="30" t="str">
        <f t="array" ref="B254">IF(ISERROR(INDEX(Longboard!$A$2:$C$603,SMALL(IF(Longboard!$C$2:$C$603=Data!$A$22,ROW(Longboard!$B$2:$B$603)),ROW(251:251))-1,2)),"",INDEX(Longboard!$A$2:$C$603,SMALL(IF(Longboard!$C$2:$C$603=Data!$A$22,ROW(Longboard!$B$2:$B$603)),ROW(251:251))-1,2))</f>
        <v/>
      </c>
    </row>
    <row r="255" spans="1:2" ht="15.75" thickBot="1">
      <c r="A255" s="30" t="str">
        <f t="array" ref="A255">IF(ISERROR(INDEX(Longboard!$A$2:$C$603,SMALL(IF(Longboard!$C$2:$C$603=Data!$A$22,ROW(Longboard!$A$2:$A$603)),ROW(252:252))-1,1)),"",INDEX(Longboard!$A$2:$C$603,SMALL(IF(Longboard!$C$2:$C$603=Data!$A$22,ROW(Longboard!$A$2:$A$603)),ROW(252:252))-1,1))</f>
        <v/>
      </c>
      <c r="B255" s="30" t="str">
        <f t="array" ref="B255">IF(ISERROR(INDEX(Longboard!$A$2:$C$603,SMALL(IF(Longboard!$C$2:$C$603=Data!$A$22,ROW(Longboard!$B$2:$B$603)),ROW(252:252))-1,2)),"",INDEX(Longboard!$A$2:$C$603,SMALL(IF(Longboard!$C$2:$C$603=Data!$A$22,ROW(Longboard!$B$2:$B$603)),ROW(252:252))-1,2))</f>
        <v/>
      </c>
    </row>
    <row r="256" spans="1:2" ht="15.75" thickBot="1">
      <c r="A256" s="30" t="str">
        <f t="array" ref="A256">IF(ISERROR(INDEX(Longboard!$A$2:$C$603,SMALL(IF(Longboard!$C$2:$C$603=Data!$A$22,ROW(Longboard!$A$2:$A$603)),ROW(253:253))-1,1)),"",INDEX(Longboard!$A$2:$C$603,SMALL(IF(Longboard!$C$2:$C$603=Data!$A$22,ROW(Longboard!$A$2:$A$603)),ROW(253:253))-1,1))</f>
        <v/>
      </c>
      <c r="B256" s="30" t="str">
        <f t="array" ref="B256">IF(ISERROR(INDEX(Longboard!$A$2:$C$603,SMALL(IF(Longboard!$C$2:$C$603=Data!$A$22,ROW(Longboard!$B$2:$B$603)),ROW(253:253))-1,2)),"",INDEX(Longboard!$A$2:$C$603,SMALL(IF(Longboard!$C$2:$C$603=Data!$A$22,ROW(Longboard!$B$2:$B$603)),ROW(253:253))-1,2))</f>
        <v/>
      </c>
    </row>
    <row r="257" spans="1:2" ht="15.75" thickBot="1">
      <c r="A257" s="30" t="str">
        <f t="array" ref="A257">IF(ISERROR(INDEX(Longboard!$A$2:$C$603,SMALL(IF(Longboard!$C$2:$C$603=Data!$A$22,ROW(Longboard!$A$2:$A$603)),ROW(254:254))-1,1)),"",INDEX(Longboard!$A$2:$C$603,SMALL(IF(Longboard!$C$2:$C$603=Data!$A$22,ROW(Longboard!$A$2:$A$603)),ROW(254:254))-1,1))</f>
        <v/>
      </c>
      <c r="B257" s="30" t="str">
        <f t="array" ref="B257">IF(ISERROR(INDEX(Longboard!$A$2:$C$603,SMALL(IF(Longboard!$C$2:$C$603=Data!$A$22,ROW(Longboard!$B$2:$B$603)),ROW(254:254))-1,2)),"",INDEX(Longboard!$A$2:$C$603,SMALL(IF(Longboard!$C$2:$C$603=Data!$A$22,ROW(Longboard!$B$2:$B$603)),ROW(254:254))-1,2))</f>
        <v/>
      </c>
    </row>
    <row r="258" spans="1:2" ht="15.75" thickBot="1">
      <c r="A258" s="30" t="str">
        <f t="array" ref="A258">IF(ISERROR(INDEX(Longboard!$A$2:$C$603,SMALL(IF(Longboard!$C$2:$C$603=Data!$A$22,ROW(Longboard!$A$2:$A$603)),ROW(255:255))-1,1)),"",INDEX(Longboard!$A$2:$C$603,SMALL(IF(Longboard!$C$2:$C$603=Data!$A$22,ROW(Longboard!$A$2:$A$603)),ROW(255:255))-1,1))</f>
        <v/>
      </c>
      <c r="B258" s="30" t="str">
        <f t="array" ref="B258">IF(ISERROR(INDEX(Longboard!$A$2:$C$603,SMALL(IF(Longboard!$C$2:$C$603=Data!$A$22,ROW(Longboard!$B$2:$B$603)),ROW(255:255))-1,2)),"",INDEX(Longboard!$A$2:$C$603,SMALL(IF(Longboard!$C$2:$C$603=Data!$A$22,ROW(Longboard!$B$2:$B$603)),ROW(255:255))-1,2))</f>
        <v/>
      </c>
    </row>
    <row r="259" spans="1:2" ht="15.75" thickBot="1">
      <c r="A259" s="30" t="str">
        <f t="array" ref="A259">IF(ISERROR(INDEX(Longboard!$A$2:$C$603,SMALL(IF(Longboard!$C$2:$C$603=Data!$A$22,ROW(Longboard!$A$2:$A$603)),ROW(256:256))-1,1)),"",INDEX(Longboard!$A$2:$C$603,SMALL(IF(Longboard!$C$2:$C$603=Data!$A$22,ROW(Longboard!$A$2:$A$603)),ROW(256:256))-1,1))</f>
        <v/>
      </c>
      <c r="B259" s="30" t="str">
        <f t="array" ref="B259">IF(ISERROR(INDEX(Longboard!$A$2:$C$603,SMALL(IF(Longboard!$C$2:$C$603=Data!$A$22,ROW(Longboard!$B$2:$B$603)),ROW(256:256))-1,2)),"",INDEX(Longboard!$A$2:$C$603,SMALL(IF(Longboard!$C$2:$C$603=Data!$A$22,ROW(Longboard!$B$2:$B$603)),ROW(256:256))-1,2))</f>
        <v/>
      </c>
    </row>
    <row r="260" spans="1:2" ht="15.75" thickBot="1">
      <c r="A260" s="30" t="str">
        <f t="array" ref="A260">IF(ISERROR(INDEX(Longboard!$A$2:$C$603,SMALL(IF(Longboard!$C$2:$C$603=Data!$A$22,ROW(Longboard!$A$2:$A$603)),ROW(257:257))-1,1)),"",INDEX(Longboard!$A$2:$C$603,SMALL(IF(Longboard!$C$2:$C$603=Data!$A$22,ROW(Longboard!$A$2:$A$603)),ROW(257:257))-1,1))</f>
        <v/>
      </c>
      <c r="B260" s="30" t="str">
        <f t="array" ref="B260">IF(ISERROR(INDEX(Longboard!$A$2:$C$603,SMALL(IF(Longboard!$C$2:$C$603=Data!$A$22,ROW(Longboard!$B$2:$B$603)),ROW(257:257))-1,2)),"",INDEX(Longboard!$A$2:$C$603,SMALL(IF(Longboard!$C$2:$C$603=Data!$A$22,ROW(Longboard!$B$2:$B$603)),ROW(257:257))-1,2))</f>
        <v/>
      </c>
    </row>
    <row r="261" spans="1:2" ht="15.75" thickBot="1">
      <c r="A261" s="30" t="str">
        <f t="array" ref="A261">IF(ISERROR(INDEX(Longboard!$A$2:$C$603,SMALL(IF(Longboard!$C$2:$C$603=Data!$A$22,ROW(Longboard!$A$2:$A$603)),ROW(258:258))-1,1)),"",INDEX(Longboard!$A$2:$C$603,SMALL(IF(Longboard!$C$2:$C$603=Data!$A$22,ROW(Longboard!$A$2:$A$603)),ROW(258:258))-1,1))</f>
        <v/>
      </c>
      <c r="B261" s="30" t="str">
        <f t="array" ref="B261">IF(ISERROR(INDEX(Longboard!$A$2:$C$603,SMALL(IF(Longboard!$C$2:$C$603=Data!$A$22,ROW(Longboard!$B$2:$B$603)),ROW(258:258))-1,2)),"",INDEX(Longboard!$A$2:$C$603,SMALL(IF(Longboard!$C$2:$C$603=Data!$A$22,ROW(Longboard!$B$2:$B$603)),ROW(258:258))-1,2))</f>
        <v/>
      </c>
    </row>
    <row r="262" spans="1:2" ht="15.75" thickBot="1">
      <c r="A262" s="30" t="str">
        <f t="array" ref="A262">IF(ISERROR(INDEX(Longboard!$A$2:$C$603,SMALL(IF(Longboard!$C$2:$C$603=Data!$A$22,ROW(Longboard!$A$2:$A$603)),ROW(259:259))-1,1)),"",INDEX(Longboard!$A$2:$C$603,SMALL(IF(Longboard!$C$2:$C$603=Data!$A$22,ROW(Longboard!$A$2:$A$603)),ROW(259:259))-1,1))</f>
        <v/>
      </c>
      <c r="B262" s="30" t="str">
        <f t="array" ref="B262">IF(ISERROR(INDEX(Longboard!$A$2:$C$603,SMALL(IF(Longboard!$C$2:$C$603=Data!$A$22,ROW(Longboard!$B$2:$B$603)),ROW(259:259))-1,2)),"",INDEX(Longboard!$A$2:$C$603,SMALL(IF(Longboard!$C$2:$C$603=Data!$A$22,ROW(Longboard!$B$2:$B$603)),ROW(259:259))-1,2))</f>
        <v/>
      </c>
    </row>
    <row r="263" spans="1:2" ht="15.75" thickBot="1">
      <c r="A263" s="30" t="str">
        <f t="array" ref="A263">IF(ISERROR(INDEX(Longboard!$A$2:$C$603,SMALL(IF(Longboard!$C$2:$C$603=Data!$A$22,ROW(Longboard!$A$2:$A$603)),ROW(260:260))-1,1)),"",INDEX(Longboard!$A$2:$C$603,SMALL(IF(Longboard!$C$2:$C$603=Data!$A$22,ROW(Longboard!$A$2:$A$603)),ROW(260:260))-1,1))</f>
        <v/>
      </c>
      <c r="B263" s="30" t="str">
        <f t="array" ref="B263">IF(ISERROR(INDEX(Longboard!$A$2:$C$603,SMALL(IF(Longboard!$C$2:$C$603=Data!$A$22,ROW(Longboard!$B$2:$B$603)),ROW(260:260))-1,2)),"",INDEX(Longboard!$A$2:$C$603,SMALL(IF(Longboard!$C$2:$C$603=Data!$A$22,ROW(Longboard!$B$2:$B$603)),ROW(260:260))-1,2))</f>
        <v/>
      </c>
    </row>
    <row r="264" spans="1:2" ht="15.75" thickBot="1">
      <c r="A264" s="30" t="str">
        <f t="array" ref="A264">IF(ISERROR(INDEX(Longboard!$A$2:$C$603,SMALL(IF(Longboard!$C$2:$C$603=Data!$A$22,ROW(Longboard!$A$2:$A$603)),ROW(261:261))-1,1)),"",INDEX(Longboard!$A$2:$C$603,SMALL(IF(Longboard!$C$2:$C$603=Data!$A$22,ROW(Longboard!$A$2:$A$603)),ROW(261:261))-1,1))</f>
        <v/>
      </c>
      <c r="B264" s="30" t="str">
        <f t="array" ref="B264">IF(ISERROR(INDEX(Longboard!$A$2:$C$603,SMALL(IF(Longboard!$C$2:$C$603=Data!$A$22,ROW(Longboard!$B$2:$B$603)),ROW(261:261))-1,2)),"",INDEX(Longboard!$A$2:$C$603,SMALL(IF(Longboard!$C$2:$C$603=Data!$A$22,ROW(Longboard!$B$2:$B$603)),ROW(261:261))-1,2))</f>
        <v/>
      </c>
    </row>
    <row r="265" spans="1:2" ht="15.75" thickBot="1">
      <c r="A265" s="30" t="str">
        <f t="array" ref="A265">IF(ISERROR(INDEX(Longboard!$A$2:$C$603,SMALL(IF(Longboard!$C$2:$C$603=Data!$A$22,ROW(Longboard!$A$2:$A$603)),ROW(262:262))-1,1)),"",INDEX(Longboard!$A$2:$C$603,SMALL(IF(Longboard!$C$2:$C$603=Data!$A$22,ROW(Longboard!$A$2:$A$603)),ROW(262:262))-1,1))</f>
        <v/>
      </c>
      <c r="B265" s="30" t="str">
        <f t="array" ref="B265">IF(ISERROR(INDEX(Longboard!$A$2:$C$603,SMALL(IF(Longboard!$C$2:$C$603=Data!$A$22,ROW(Longboard!$B$2:$B$603)),ROW(262:262))-1,2)),"",INDEX(Longboard!$A$2:$C$603,SMALL(IF(Longboard!$C$2:$C$603=Data!$A$22,ROW(Longboard!$B$2:$B$603)),ROW(262:262))-1,2))</f>
        <v/>
      </c>
    </row>
    <row r="266" spans="1:2" ht="15.75" thickBot="1">
      <c r="A266" s="30" t="str">
        <f t="array" ref="A266">IF(ISERROR(INDEX(Longboard!$A$2:$C$603,SMALL(IF(Longboard!$C$2:$C$603=Data!$A$22,ROW(Longboard!$A$2:$A$603)),ROW(263:263))-1,1)),"",INDEX(Longboard!$A$2:$C$603,SMALL(IF(Longboard!$C$2:$C$603=Data!$A$22,ROW(Longboard!$A$2:$A$603)),ROW(263:263))-1,1))</f>
        <v/>
      </c>
      <c r="B266" s="30" t="str">
        <f t="array" ref="B266">IF(ISERROR(INDEX(Longboard!$A$2:$C$603,SMALL(IF(Longboard!$C$2:$C$603=Data!$A$22,ROW(Longboard!$B$2:$B$603)),ROW(263:263))-1,2)),"",INDEX(Longboard!$A$2:$C$603,SMALL(IF(Longboard!$C$2:$C$603=Data!$A$22,ROW(Longboard!$B$2:$B$603)),ROW(263:263))-1,2))</f>
        <v/>
      </c>
    </row>
    <row r="267" spans="1:2" ht="15.75" thickBot="1">
      <c r="A267" s="30" t="str">
        <f t="array" ref="A267">IF(ISERROR(INDEX(Longboard!$A$2:$C$603,SMALL(IF(Longboard!$C$2:$C$603=Data!$A$22,ROW(Longboard!$A$2:$A$603)),ROW(264:264))-1,1)),"",INDEX(Longboard!$A$2:$C$603,SMALL(IF(Longboard!$C$2:$C$603=Data!$A$22,ROW(Longboard!$A$2:$A$603)),ROW(264:264))-1,1))</f>
        <v/>
      </c>
      <c r="B267" s="30" t="str">
        <f t="array" ref="B267">IF(ISERROR(INDEX(Longboard!$A$2:$C$603,SMALL(IF(Longboard!$C$2:$C$603=Data!$A$22,ROW(Longboard!$B$2:$B$603)),ROW(264:264))-1,2)),"",INDEX(Longboard!$A$2:$C$603,SMALL(IF(Longboard!$C$2:$C$603=Data!$A$22,ROW(Longboard!$B$2:$B$603)),ROW(264:264))-1,2))</f>
        <v/>
      </c>
    </row>
    <row r="268" spans="1:2" ht="15.75" thickBot="1">
      <c r="A268" s="30" t="str">
        <f t="array" ref="A268">IF(ISERROR(INDEX(Longboard!$A$2:$C$603,SMALL(IF(Longboard!$C$2:$C$603=Data!$A$22,ROW(Longboard!$A$2:$A$603)),ROW(265:265))-1,1)),"",INDEX(Longboard!$A$2:$C$603,SMALL(IF(Longboard!$C$2:$C$603=Data!$A$22,ROW(Longboard!$A$2:$A$603)),ROW(265:265))-1,1))</f>
        <v/>
      </c>
      <c r="B268" s="30" t="str">
        <f t="array" ref="B268">IF(ISERROR(INDEX(Longboard!$A$2:$C$603,SMALL(IF(Longboard!$C$2:$C$603=Data!$A$22,ROW(Longboard!$B$2:$B$603)),ROW(265:265))-1,2)),"",INDEX(Longboard!$A$2:$C$603,SMALL(IF(Longboard!$C$2:$C$603=Data!$A$22,ROW(Longboard!$B$2:$B$603)),ROW(265:265))-1,2))</f>
        <v/>
      </c>
    </row>
    <row r="269" spans="1:2" ht="15.75" thickBot="1">
      <c r="A269" s="30" t="str">
        <f t="array" ref="A269">IF(ISERROR(INDEX(Longboard!$A$2:$C$603,SMALL(IF(Longboard!$C$2:$C$603=Data!$A$22,ROW(Longboard!$A$2:$A$603)),ROW(266:266))-1,1)),"",INDEX(Longboard!$A$2:$C$603,SMALL(IF(Longboard!$C$2:$C$603=Data!$A$22,ROW(Longboard!$A$2:$A$603)),ROW(266:266))-1,1))</f>
        <v/>
      </c>
      <c r="B269" s="30" t="str">
        <f t="array" ref="B269">IF(ISERROR(INDEX(Longboard!$A$2:$C$603,SMALL(IF(Longboard!$C$2:$C$603=Data!$A$22,ROW(Longboard!$B$2:$B$603)),ROW(266:266))-1,2)),"",INDEX(Longboard!$A$2:$C$603,SMALL(IF(Longboard!$C$2:$C$603=Data!$A$22,ROW(Longboard!$B$2:$B$603)),ROW(266:266))-1,2))</f>
        <v/>
      </c>
    </row>
    <row r="270" spans="1:2" ht="15.75" thickBot="1">
      <c r="A270" s="30" t="str">
        <f t="array" ref="A270">IF(ISERROR(INDEX(Longboard!$A$2:$C$603,SMALL(IF(Longboard!$C$2:$C$603=Data!$A$22,ROW(Longboard!$A$2:$A$603)),ROW(267:267))-1,1)),"",INDEX(Longboard!$A$2:$C$603,SMALL(IF(Longboard!$C$2:$C$603=Data!$A$22,ROW(Longboard!$A$2:$A$603)),ROW(267:267))-1,1))</f>
        <v/>
      </c>
      <c r="B270" s="30" t="str">
        <f t="array" ref="B270">IF(ISERROR(INDEX(Longboard!$A$2:$C$603,SMALL(IF(Longboard!$C$2:$C$603=Data!$A$22,ROW(Longboard!$B$2:$B$603)),ROW(267:267))-1,2)),"",INDEX(Longboard!$A$2:$C$603,SMALL(IF(Longboard!$C$2:$C$603=Data!$A$22,ROW(Longboard!$B$2:$B$603)),ROW(267:267))-1,2))</f>
        <v/>
      </c>
    </row>
    <row r="271" spans="1:2" ht="15.75" thickBot="1">
      <c r="A271" s="30" t="str">
        <f t="array" ref="A271">IF(ISERROR(INDEX(Longboard!$A$2:$C$603,SMALL(IF(Longboard!$C$2:$C$603=Data!$A$22,ROW(Longboard!$A$2:$A$603)),ROW(268:268))-1,1)),"",INDEX(Longboard!$A$2:$C$603,SMALL(IF(Longboard!$C$2:$C$603=Data!$A$22,ROW(Longboard!$A$2:$A$603)),ROW(268:268))-1,1))</f>
        <v/>
      </c>
      <c r="B271" s="30" t="str">
        <f t="array" ref="B271">IF(ISERROR(INDEX(Longboard!$A$2:$C$603,SMALL(IF(Longboard!$C$2:$C$603=Data!$A$22,ROW(Longboard!$B$2:$B$603)),ROW(268:268))-1,2)),"",INDEX(Longboard!$A$2:$C$603,SMALL(IF(Longboard!$C$2:$C$603=Data!$A$22,ROW(Longboard!$B$2:$B$603)),ROW(268:268))-1,2))</f>
        <v/>
      </c>
    </row>
    <row r="272" spans="1:2" ht="15.75" thickBot="1">
      <c r="A272" s="30" t="str">
        <f t="array" ref="A272">IF(ISERROR(INDEX(Longboard!$A$2:$C$603,SMALL(IF(Longboard!$C$2:$C$603=Data!$A$22,ROW(Longboard!$A$2:$A$603)),ROW(269:269))-1,1)),"",INDEX(Longboard!$A$2:$C$603,SMALL(IF(Longboard!$C$2:$C$603=Data!$A$22,ROW(Longboard!$A$2:$A$603)),ROW(269:269))-1,1))</f>
        <v/>
      </c>
      <c r="B272" s="30" t="str">
        <f t="array" ref="B272">IF(ISERROR(INDEX(Longboard!$A$2:$C$603,SMALL(IF(Longboard!$C$2:$C$603=Data!$A$22,ROW(Longboard!$B$2:$B$603)),ROW(269:269))-1,2)),"",INDEX(Longboard!$A$2:$C$603,SMALL(IF(Longboard!$C$2:$C$603=Data!$A$22,ROW(Longboard!$B$2:$B$603)),ROW(269:269))-1,2))</f>
        <v/>
      </c>
    </row>
    <row r="273" spans="1:2" ht="15.75" thickBot="1">
      <c r="A273" s="30" t="str">
        <f t="array" ref="A273">IF(ISERROR(INDEX(Longboard!$A$2:$C$603,SMALL(IF(Longboard!$C$2:$C$603=Data!$A$22,ROW(Longboard!$A$2:$A$603)),ROW(270:270))-1,1)),"",INDEX(Longboard!$A$2:$C$603,SMALL(IF(Longboard!$C$2:$C$603=Data!$A$22,ROW(Longboard!$A$2:$A$603)),ROW(270:270))-1,1))</f>
        <v/>
      </c>
      <c r="B273" s="30" t="str">
        <f t="array" ref="B273">IF(ISERROR(INDEX(Longboard!$A$2:$C$603,SMALL(IF(Longboard!$C$2:$C$603=Data!$A$22,ROW(Longboard!$B$2:$B$603)),ROW(270:270))-1,2)),"",INDEX(Longboard!$A$2:$C$603,SMALL(IF(Longboard!$C$2:$C$603=Data!$A$22,ROW(Longboard!$B$2:$B$603)),ROW(270:270))-1,2))</f>
        <v/>
      </c>
    </row>
    <row r="274" spans="1:2" ht="15.75" thickBot="1">
      <c r="A274" s="30" t="str">
        <f t="array" ref="A274">IF(ISERROR(INDEX(Longboard!$A$2:$C$603,SMALL(IF(Longboard!$C$2:$C$603=Data!$A$22,ROW(Longboard!$A$2:$A$603)),ROW(271:271))-1,1)),"",INDEX(Longboard!$A$2:$C$603,SMALL(IF(Longboard!$C$2:$C$603=Data!$A$22,ROW(Longboard!$A$2:$A$603)),ROW(271:271))-1,1))</f>
        <v/>
      </c>
      <c r="B274" s="30" t="str">
        <f t="array" ref="B274">IF(ISERROR(INDEX(Longboard!$A$2:$C$603,SMALL(IF(Longboard!$C$2:$C$603=Data!$A$22,ROW(Longboard!$B$2:$B$603)),ROW(271:271))-1,2)),"",INDEX(Longboard!$A$2:$C$603,SMALL(IF(Longboard!$C$2:$C$603=Data!$A$22,ROW(Longboard!$B$2:$B$603)),ROW(271:271))-1,2))</f>
        <v/>
      </c>
    </row>
    <row r="275" spans="1:2" ht="15.75" thickBot="1">
      <c r="A275" s="30" t="str">
        <f t="array" ref="A275">IF(ISERROR(INDEX(Longboard!$A$2:$C$603,SMALL(IF(Longboard!$C$2:$C$603=Data!$A$22,ROW(Longboard!$A$2:$A$603)),ROW(272:272))-1,1)),"",INDEX(Longboard!$A$2:$C$603,SMALL(IF(Longboard!$C$2:$C$603=Data!$A$22,ROW(Longboard!$A$2:$A$603)),ROW(272:272))-1,1))</f>
        <v/>
      </c>
      <c r="B275" s="30" t="str">
        <f t="array" ref="B275">IF(ISERROR(INDEX(Longboard!$A$2:$C$603,SMALL(IF(Longboard!$C$2:$C$603=Data!$A$22,ROW(Longboard!$B$2:$B$603)),ROW(272:272))-1,2)),"",INDEX(Longboard!$A$2:$C$603,SMALL(IF(Longboard!$C$2:$C$603=Data!$A$22,ROW(Longboard!$B$2:$B$603)),ROW(272:272))-1,2))</f>
        <v/>
      </c>
    </row>
    <row r="276" spans="1:2" ht="15.75" thickBot="1">
      <c r="A276" s="30" t="str">
        <f t="array" ref="A276">IF(ISERROR(INDEX(Longboard!$A$2:$C$603,SMALL(IF(Longboard!$C$2:$C$603=Data!$A$22,ROW(Longboard!$A$2:$A$603)),ROW(273:273))-1,1)),"",INDEX(Longboard!$A$2:$C$603,SMALL(IF(Longboard!$C$2:$C$603=Data!$A$22,ROW(Longboard!$A$2:$A$603)),ROW(273:273))-1,1))</f>
        <v/>
      </c>
      <c r="B276" s="30" t="str">
        <f t="array" ref="B276">IF(ISERROR(INDEX(Longboard!$A$2:$C$603,SMALL(IF(Longboard!$C$2:$C$603=Data!$A$22,ROW(Longboard!$B$2:$B$603)),ROW(273:273))-1,2)),"",INDEX(Longboard!$A$2:$C$603,SMALL(IF(Longboard!$C$2:$C$603=Data!$A$22,ROW(Longboard!$B$2:$B$603)),ROW(273:273))-1,2))</f>
        <v/>
      </c>
    </row>
    <row r="277" spans="1:2" ht="15.75" thickBot="1">
      <c r="A277" s="30" t="str">
        <f t="array" ref="A277">IF(ISERROR(INDEX(Longboard!$A$2:$C$603,SMALL(IF(Longboard!$C$2:$C$603=Data!$A$22,ROW(Longboard!$A$2:$A$603)),ROW(274:274))-1,1)),"",INDEX(Longboard!$A$2:$C$603,SMALL(IF(Longboard!$C$2:$C$603=Data!$A$22,ROW(Longboard!$A$2:$A$603)),ROW(274:274))-1,1))</f>
        <v/>
      </c>
      <c r="B277" s="30" t="str">
        <f t="array" ref="B277">IF(ISERROR(INDEX(Longboard!$A$2:$C$603,SMALL(IF(Longboard!$C$2:$C$603=Data!$A$22,ROW(Longboard!$B$2:$B$603)),ROW(274:274))-1,2)),"",INDEX(Longboard!$A$2:$C$603,SMALL(IF(Longboard!$C$2:$C$603=Data!$A$22,ROW(Longboard!$B$2:$B$603)),ROW(274:274))-1,2))</f>
        <v/>
      </c>
    </row>
    <row r="278" spans="1:2" ht="15.75" thickBot="1">
      <c r="A278" s="30" t="str">
        <f t="array" ref="A278">IF(ISERROR(INDEX(Longboard!$A$2:$C$603,SMALL(IF(Longboard!$C$2:$C$603=Data!$A$22,ROW(Longboard!$A$2:$A$603)),ROW(275:275))-1,1)),"",INDEX(Longboard!$A$2:$C$603,SMALL(IF(Longboard!$C$2:$C$603=Data!$A$22,ROW(Longboard!$A$2:$A$603)),ROW(275:275))-1,1))</f>
        <v/>
      </c>
      <c r="B278" s="30" t="str">
        <f t="array" ref="B278">IF(ISERROR(INDEX(Longboard!$A$2:$C$603,SMALL(IF(Longboard!$C$2:$C$603=Data!$A$22,ROW(Longboard!$B$2:$B$603)),ROW(275:275))-1,2)),"",INDEX(Longboard!$A$2:$C$603,SMALL(IF(Longboard!$C$2:$C$603=Data!$A$22,ROW(Longboard!$B$2:$B$603)),ROW(275:275))-1,2))</f>
        <v/>
      </c>
    </row>
    <row r="279" spans="1:2" ht="15.75" thickBot="1">
      <c r="A279" s="30" t="str">
        <f t="array" ref="A279">IF(ISERROR(INDEX(Longboard!$A$2:$C$603,SMALL(IF(Longboard!$C$2:$C$603=Data!$A$22,ROW(Longboard!$A$2:$A$603)),ROW(276:276))-1,1)),"",INDEX(Longboard!$A$2:$C$603,SMALL(IF(Longboard!$C$2:$C$603=Data!$A$22,ROW(Longboard!$A$2:$A$603)),ROW(276:276))-1,1))</f>
        <v/>
      </c>
      <c r="B279" s="30" t="str">
        <f t="array" ref="B279">IF(ISERROR(INDEX(Longboard!$A$2:$C$603,SMALL(IF(Longboard!$C$2:$C$603=Data!$A$22,ROW(Longboard!$B$2:$B$603)),ROW(276:276))-1,2)),"",INDEX(Longboard!$A$2:$C$603,SMALL(IF(Longboard!$C$2:$C$603=Data!$A$22,ROW(Longboard!$B$2:$B$603)),ROW(276:276))-1,2))</f>
        <v/>
      </c>
    </row>
    <row r="280" spans="1:2" ht="15.75" thickBot="1">
      <c r="A280" s="30" t="str">
        <f t="array" ref="A280">IF(ISERROR(INDEX(Longboard!$A$2:$C$603,SMALL(IF(Longboard!$C$2:$C$603=Data!$A$22,ROW(Longboard!$A$2:$A$603)),ROW(277:277))-1,1)),"",INDEX(Longboard!$A$2:$C$603,SMALL(IF(Longboard!$C$2:$C$603=Data!$A$22,ROW(Longboard!$A$2:$A$603)),ROW(277:277))-1,1))</f>
        <v/>
      </c>
      <c r="B280" s="30" t="str">
        <f t="array" ref="B280">IF(ISERROR(INDEX(Longboard!$A$2:$C$603,SMALL(IF(Longboard!$C$2:$C$603=Data!$A$22,ROW(Longboard!$B$2:$B$603)),ROW(277:277))-1,2)),"",INDEX(Longboard!$A$2:$C$603,SMALL(IF(Longboard!$C$2:$C$603=Data!$A$22,ROW(Longboard!$B$2:$B$603)),ROW(277:277))-1,2))</f>
        <v/>
      </c>
    </row>
  </sheetData>
  <sheetProtection algorithmName="SHA-512" hashValue="61oCnO3eXew+J8lIpDB0/Ly4+VX70BnhBPua76Nck17Bp5gJbQI6WdB4nSKesZpoptJJtBRWZFV0WiQOnkuwew==" saltValue="ejjdoaEgjh/ywMpv04aovg==" spinCount="100000" sheet="1" objects="1" scenarios="1"/>
  <mergeCells count="1">
    <mergeCell ref="A1:E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tabColor theme="3" tint="-0.499984740745262"/>
  </sheetPr>
  <dimension ref="A1:E280"/>
  <sheetViews>
    <sheetView workbookViewId="0">
      <selection activeCell="V32" sqref="V32"/>
    </sheetView>
  </sheetViews>
  <sheetFormatPr defaultColWidth="9.140625" defaultRowHeight="15"/>
  <cols>
    <col min="1" max="1" width="15.7109375" customWidth="1"/>
    <col min="2" max="2" width="17.28515625" customWidth="1"/>
    <col min="4" max="4" width="18.7109375" customWidth="1"/>
  </cols>
  <sheetData>
    <row r="1" spans="1:5" ht="15.75" thickBot="1">
      <c r="A1" s="204" t="s">
        <v>79</v>
      </c>
      <c r="B1" s="205"/>
      <c r="C1" s="205"/>
      <c r="D1" s="205"/>
      <c r="E1" s="206"/>
    </row>
    <row r="2" spans="1:5" ht="15.75" thickBot="1"/>
    <row r="3" spans="1:5" ht="15.75" thickBot="1">
      <c r="A3" s="30" t="s">
        <v>764</v>
      </c>
      <c r="B3" s="30" t="s">
        <v>765</v>
      </c>
      <c r="D3" s="14" t="s">
        <v>768</v>
      </c>
    </row>
    <row r="4" spans="1:5" ht="15.75" thickBot="1">
      <c r="A4" s="30">
        <f t="array" ref="A4">IF(ISERROR(INDEX(Longboard!$A$2:$C$603,SMALL(IF(Longboard!$C$2:$C$603=Data!$A$20,ROW(Longboard!$A$2:$A$603)),ROW(1:1))-1,1)),"",INDEX(Longboard!$A$2:$C$603,SMALL(IF(Longboard!$C$2:$C$603=Data!$A$20,ROW(Longboard!$A$2:$A$603)),ROW(1:1))-1,1))</f>
        <v>117</v>
      </c>
      <c r="B4" s="30" t="str">
        <f t="array" ref="B4">IF(ISERROR(INDEX(Longboard!$A$2:$C$603,SMALL(IF(Longboard!$C$2:$C$603=Data!$A$20,ROW(Longboard!$B$2:$B$603)),ROW(1:1))-1,2)),"",INDEX(Longboard!$A$2:$C$603,SMALL(IF(Longboard!$C$2:$C$603=Data!$A$20,ROW(Longboard!$B$2:$B$603)),ROW(1:1))-1,2))</f>
        <v>NFCA #70</v>
      </c>
      <c r="D4" s="9">
        <f>COUNT(A4:A280)</f>
        <v>34</v>
      </c>
    </row>
    <row r="5" spans="1:5" ht="15.75" thickBot="1">
      <c r="A5" s="30">
        <f t="array" ref="A5">IF(ISERROR(INDEX(Longboard!$A$2:$C$603,SMALL(IF(Longboard!$C$2:$C$603=Data!$A$20,ROW(Longboard!$A$2:$A$603)),ROW(2:2))-1,1)),"",INDEX(Longboard!$A$2:$C$603,SMALL(IF(Longboard!$C$2:$C$603=Data!$A$20,ROW(Longboard!$A$2:$A$603)),ROW(2:2))-1,1))</f>
        <v>118</v>
      </c>
      <c r="B5" s="30" t="str">
        <f t="array" ref="B5">IF(ISERROR(INDEX(Longboard!$A$2:$C$603,SMALL(IF(Longboard!$C$2:$C$603=Data!$A$20,ROW(Longboard!$B$2:$B$603)),ROW(2:2))-1,2)),"",INDEX(Longboard!$A$2:$C$603,SMALL(IF(Longboard!$C$2:$C$603=Data!$A$20,ROW(Longboard!$B$2:$B$603)),ROW(2:2))-1,2))</f>
        <v>NFCA #71</v>
      </c>
    </row>
    <row r="6" spans="1:5" ht="15.75" thickBot="1">
      <c r="A6" s="30">
        <f t="array" ref="A6">IF(ISERROR(INDEX(Longboard!$A$2:$C$603,SMALL(IF(Longboard!$C$2:$C$603=Data!$A$20,ROW(Longboard!$A$2:$A$603)),ROW(3:3))-1,1)),"",INDEX(Longboard!$A$2:$C$603,SMALL(IF(Longboard!$C$2:$C$603=Data!$A$20,ROW(Longboard!$A$2:$A$603)),ROW(3:3))-1,1))</f>
        <v>120</v>
      </c>
      <c r="B6" s="30" t="str">
        <f t="array" ref="B6">IF(ISERROR(INDEX(Longboard!$A$2:$C$603,SMALL(IF(Longboard!$C$2:$C$603=Data!$A$20,ROW(Longboard!$B$2:$B$603)),ROW(3:3))-1,2)),"",INDEX(Longboard!$A$2:$C$603,SMALL(IF(Longboard!$C$2:$C$603=Data!$A$20,ROW(Longboard!$B$2:$B$603)),ROW(3:3))-1,2))</f>
        <v>NFCA #72</v>
      </c>
    </row>
    <row r="7" spans="1:5" ht="15.75" thickBot="1">
      <c r="A7" s="30">
        <f t="array" ref="A7">IF(ISERROR(INDEX(Longboard!$A$2:$C$603,SMALL(IF(Longboard!$C$2:$C$603=Data!$A$20,ROW(Longboard!$A$2:$A$603)),ROW(4:4))-1,1)),"",INDEX(Longboard!$A$2:$C$603,SMALL(IF(Longboard!$C$2:$C$603=Data!$A$20,ROW(Longboard!$A$2:$A$603)),ROW(4:4))-1,1))</f>
        <v>122</v>
      </c>
      <c r="B7" s="30" t="str">
        <f t="array" ref="B7">IF(ISERROR(INDEX(Longboard!$A$2:$C$603,SMALL(IF(Longboard!$C$2:$C$603=Data!$A$20,ROW(Longboard!$B$2:$B$603)),ROW(4:4))-1,2)),"",INDEX(Longboard!$A$2:$C$603,SMALL(IF(Longboard!$C$2:$C$603=Data!$A$20,ROW(Longboard!$B$2:$B$603)),ROW(4:4))-1,2))</f>
        <v>NFCA #73</v>
      </c>
    </row>
    <row r="8" spans="1:5" ht="15.75" thickBot="1">
      <c r="A8" s="30">
        <f t="array" ref="A8">IF(ISERROR(INDEX(Longboard!$A$2:$C$603,SMALL(IF(Longboard!$C$2:$C$603=Data!$A$20,ROW(Longboard!$A$2:$A$603)),ROW(5:5))-1,1)),"",INDEX(Longboard!$A$2:$C$603,SMALL(IF(Longboard!$C$2:$C$603=Data!$A$20,ROW(Longboard!$A$2:$A$603)),ROW(5:5))-1,1))</f>
        <v>126</v>
      </c>
      <c r="B8" s="30" t="str">
        <f t="array" ref="B8">IF(ISERROR(INDEX(Longboard!$A$2:$C$603,SMALL(IF(Longboard!$C$2:$C$603=Data!$A$20,ROW(Longboard!$B$2:$B$603)),ROW(5:5))-1,2)),"",INDEX(Longboard!$A$2:$C$603,SMALL(IF(Longboard!$C$2:$C$603=Data!$A$20,ROW(Longboard!$B$2:$B$603)),ROW(5:5))-1,2))</f>
        <v>NFCA #74</v>
      </c>
    </row>
    <row r="9" spans="1:5" ht="15.75" thickBot="1">
      <c r="A9" s="30">
        <f t="array" ref="A9">IF(ISERROR(INDEX(Longboard!$A$2:$C$603,SMALL(IF(Longboard!$C$2:$C$603=Data!$A$20,ROW(Longboard!$A$2:$A$603)),ROW(6:6))-1,1)),"",INDEX(Longboard!$A$2:$C$603,SMALL(IF(Longboard!$C$2:$C$603=Data!$A$20,ROW(Longboard!$A$2:$A$603)),ROW(6:6))-1,1))</f>
        <v>133</v>
      </c>
      <c r="B9" s="30" t="str">
        <f t="array" ref="B9">IF(ISERROR(INDEX(Longboard!$A$2:$C$603,SMALL(IF(Longboard!$C$2:$C$603=Data!$A$20,ROW(Longboard!$B$2:$B$603)),ROW(6:6))-1,2)),"",INDEX(Longboard!$A$2:$C$603,SMALL(IF(Longboard!$C$2:$C$603=Data!$A$20,ROW(Longboard!$B$2:$B$603)),ROW(6:6))-1,2))</f>
        <v>NFCA #75</v>
      </c>
    </row>
    <row r="10" spans="1:5" ht="15.75" thickBot="1">
      <c r="A10" s="30">
        <f t="array" ref="A10">IF(ISERROR(INDEX(Longboard!$A$2:$C$603,SMALL(IF(Longboard!$C$2:$C$603=Data!$A$20,ROW(Longboard!$A$2:$A$603)),ROW(7:7))-1,1)),"",INDEX(Longboard!$A$2:$C$603,SMALL(IF(Longboard!$C$2:$C$603=Data!$A$20,ROW(Longboard!$A$2:$A$603)),ROW(7:7))-1,1))</f>
        <v>147</v>
      </c>
      <c r="B10" s="30" t="str">
        <f t="array" ref="B10">IF(ISERROR(INDEX(Longboard!$A$2:$C$603,SMALL(IF(Longboard!$C$2:$C$603=Data!$A$20,ROW(Longboard!$B$2:$B$603)),ROW(7:7))-1,2)),"",INDEX(Longboard!$A$2:$C$603,SMALL(IF(Longboard!$C$2:$C$603=Data!$A$20,ROW(Longboard!$B$2:$B$603)),ROW(7:7))-1,2))</f>
        <v>NFCA #77</v>
      </c>
    </row>
    <row r="11" spans="1:5" ht="15.75" thickBot="1">
      <c r="A11" s="30">
        <f t="array" ref="A11">IF(ISERROR(INDEX(Longboard!$A$2:$C$603,SMALL(IF(Longboard!$C$2:$C$603=Data!$A$20,ROW(Longboard!$A$2:$A$603)),ROW(8:8))-1,1)),"",INDEX(Longboard!$A$2:$C$603,SMALL(IF(Longboard!$C$2:$C$603=Data!$A$20,ROW(Longboard!$A$2:$A$603)),ROW(8:8))-1,1))</f>
        <v>149</v>
      </c>
      <c r="B11" s="30" t="str">
        <f t="array" ref="B11">IF(ISERROR(INDEX(Longboard!$A$2:$C$603,SMALL(IF(Longboard!$C$2:$C$603=Data!$A$20,ROW(Longboard!$B$2:$B$603)),ROW(8:8))-1,2)),"",INDEX(Longboard!$A$2:$C$603,SMALL(IF(Longboard!$C$2:$C$603=Data!$A$20,ROW(Longboard!$B$2:$B$603)),ROW(8:8))-1,2))</f>
        <v>NFCA #76</v>
      </c>
    </row>
    <row r="12" spans="1:5" ht="15.75" thickBot="1">
      <c r="A12" s="30">
        <f t="array" ref="A12">IF(ISERROR(INDEX(Longboard!$A$2:$C$603,SMALL(IF(Longboard!$C$2:$C$603=Data!$A$20,ROW(Longboard!$A$2:$A$603)),ROW(9:9))-1,1)),"",INDEX(Longboard!$A$2:$C$603,SMALL(IF(Longboard!$C$2:$C$603=Data!$A$20,ROW(Longboard!$A$2:$A$603)),ROW(9:9))-1,1))</f>
        <v>153</v>
      </c>
      <c r="B12" s="30" t="str">
        <f t="array" ref="B12">IF(ISERROR(INDEX(Longboard!$A$2:$C$603,SMALL(IF(Longboard!$C$2:$C$603=Data!$A$20,ROW(Longboard!$B$2:$B$603)),ROW(9:9))-1,2)),"",INDEX(Longboard!$A$2:$C$603,SMALL(IF(Longboard!$C$2:$C$603=Data!$A$20,ROW(Longboard!$B$2:$B$603)),ROW(9:9))-1,2))</f>
        <v>NFCA #78</v>
      </c>
    </row>
    <row r="13" spans="1:5" ht="15.75" thickBot="1">
      <c r="A13" s="30">
        <f t="array" ref="A13">IF(ISERROR(INDEX(Longboard!$A$2:$C$603,SMALL(IF(Longboard!$C$2:$C$603=Data!$A$20,ROW(Longboard!$A$2:$A$603)),ROW(10:10))-1,1)),"",INDEX(Longboard!$A$2:$C$603,SMALL(IF(Longboard!$C$2:$C$603=Data!$A$20,ROW(Longboard!$A$2:$A$603)),ROW(10:10))-1,1))</f>
        <v>154</v>
      </c>
      <c r="B13" s="30" t="str">
        <f t="array" ref="B13">IF(ISERROR(INDEX(Longboard!$A$2:$C$603,SMALL(IF(Longboard!$C$2:$C$603=Data!$A$20,ROW(Longboard!$B$2:$B$603)),ROW(10:10))-1,2)),"",INDEX(Longboard!$A$2:$C$603,SMALL(IF(Longboard!$C$2:$C$603=Data!$A$20,ROW(Longboard!$B$2:$B$603)),ROW(10:10))-1,2))</f>
        <v>NFCA #79</v>
      </c>
    </row>
    <row r="14" spans="1:5" ht="15.75" thickBot="1">
      <c r="A14" s="30">
        <f t="array" ref="A14">IF(ISERROR(INDEX(Longboard!$A$2:$C$603,SMALL(IF(Longboard!$C$2:$C$603=Data!$A$20,ROW(Longboard!$A$2:$A$603)),ROW(11:11))-1,1)),"",INDEX(Longboard!$A$2:$C$603,SMALL(IF(Longboard!$C$2:$C$603=Data!$A$20,ROW(Longboard!$A$2:$A$603)),ROW(11:11))-1,1))</f>
        <v>158</v>
      </c>
      <c r="B14" s="30" t="str">
        <f t="array" ref="B14">IF(ISERROR(INDEX(Longboard!$A$2:$C$603,SMALL(IF(Longboard!$C$2:$C$603=Data!$A$20,ROW(Longboard!$B$2:$B$603)),ROW(11:11))-1,2)),"",INDEX(Longboard!$A$2:$C$603,SMALL(IF(Longboard!$C$2:$C$603=Data!$A$20,ROW(Longboard!$B$2:$B$603)),ROW(11:11))-1,2))</f>
        <v>NFCA #80</v>
      </c>
    </row>
    <row r="15" spans="1:5" ht="15.75" thickBot="1">
      <c r="A15" s="30">
        <f t="array" ref="A15">IF(ISERROR(INDEX(Longboard!$A$2:$C$603,SMALL(IF(Longboard!$C$2:$C$603=Data!$A$20,ROW(Longboard!$A$2:$A$603)),ROW(12:12))-1,1)),"",INDEX(Longboard!$A$2:$C$603,SMALL(IF(Longboard!$C$2:$C$603=Data!$A$20,ROW(Longboard!$A$2:$A$603)),ROW(12:12))-1,1))</f>
        <v>176</v>
      </c>
      <c r="B15" s="30" t="str">
        <f t="array" ref="B15">IF(ISERROR(INDEX(Longboard!$A$2:$C$603,SMALL(IF(Longboard!$C$2:$C$603=Data!$A$20,ROW(Longboard!$B$2:$B$603)),ROW(12:12))-1,2)),"",INDEX(Longboard!$A$2:$C$603,SMALL(IF(Longboard!$C$2:$C$603=Data!$A$20,ROW(Longboard!$B$2:$B$603)),ROW(12:12))-1,2))</f>
        <v>NFCA #81</v>
      </c>
    </row>
    <row r="16" spans="1:5" ht="15.75" thickBot="1">
      <c r="A16" s="30">
        <f t="array" ref="A16">IF(ISERROR(INDEX(Longboard!$A$2:$C$603,SMALL(IF(Longboard!$C$2:$C$603=Data!$A$20,ROW(Longboard!$A$2:$A$603)),ROW(13:13))-1,1)),"",INDEX(Longboard!$A$2:$C$603,SMALL(IF(Longboard!$C$2:$C$603=Data!$A$20,ROW(Longboard!$A$2:$A$603)),ROW(13:13))-1,1))</f>
        <v>189</v>
      </c>
      <c r="B16" s="30" t="str">
        <f t="array" ref="B16">IF(ISERROR(INDEX(Longboard!$A$2:$C$603,SMALL(IF(Longboard!$C$2:$C$603=Data!$A$20,ROW(Longboard!$B$2:$B$603)),ROW(13:13))-1,2)),"",INDEX(Longboard!$A$2:$C$603,SMALL(IF(Longboard!$C$2:$C$603=Data!$A$20,ROW(Longboard!$B$2:$B$603)),ROW(13:13))-1,2))</f>
        <v>NFCA #83</v>
      </c>
    </row>
    <row r="17" spans="1:2" ht="15.75" thickBot="1">
      <c r="A17" s="30">
        <f t="array" ref="A17">IF(ISERROR(INDEX(Longboard!$A$2:$C$603,SMALL(IF(Longboard!$C$2:$C$603=Data!$A$20,ROW(Longboard!$A$2:$A$603)),ROW(14:14))-1,1)),"",INDEX(Longboard!$A$2:$C$603,SMALL(IF(Longboard!$C$2:$C$603=Data!$A$20,ROW(Longboard!$A$2:$A$603)),ROW(14:14))-1,1))</f>
        <v>190</v>
      </c>
      <c r="B17" s="30" t="str">
        <f t="array" ref="B17">IF(ISERROR(INDEX(Longboard!$A$2:$C$603,SMALL(IF(Longboard!$C$2:$C$603=Data!$A$20,ROW(Longboard!$B$2:$B$603)),ROW(14:14))-1,2)),"",INDEX(Longboard!$A$2:$C$603,SMALL(IF(Longboard!$C$2:$C$603=Data!$A$20,ROW(Longboard!$B$2:$B$603)),ROW(14:14))-1,2))</f>
        <v>NFCA #82</v>
      </c>
    </row>
    <row r="18" spans="1:2" ht="15.75" thickBot="1">
      <c r="A18" s="30">
        <f t="array" ref="A18">IF(ISERROR(INDEX(Longboard!$A$2:$C$603,SMALL(IF(Longboard!$C$2:$C$603=Data!$A$20,ROW(Longboard!$A$2:$A$603)),ROW(15:15))-1,1)),"",INDEX(Longboard!$A$2:$C$603,SMALL(IF(Longboard!$C$2:$C$603=Data!$A$20,ROW(Longboard!$A$2:$A$603)),ROW(15:15))-1,1))</f>
        <v>198</v>
      </c>
      <c r="B18" s="30" t="str">
        <f t="array" ref="B18">IF(ISERROR(INDEX(Longboard!$A$2:$C$603,SMALL(IF(Longboard!$C$2:$C$603=Data!$A$20,ROW(Longboard!$B$2:$B$603)),ROW(15:15))-1,2)),"",INDEX(Longboard!$A$2:$C$603,SMALL(IF(Longboard!$C$2:$C$603=Data!$A$20,ROW(Longboard!$B$2:$B$603)),ROW(15:15))-1,2))</f>
        <v>NFCA #84</v>
      </c>
    </row>
    <row r="19" spans="1:2" ht="15.75" thickBot="1">
      <c r="A19" s="30">
        <f t="array" ref="A19">IF(ISERROR(INDEX(Longboard!$A$2:$C$603,SMALL(IF(Longboard!$C$2:$C$603=Data!$A$20,ROW(Longboard!$A$2:$A$603)),ROW(16:16))-1,1)),"",INDEX(Longboard!$A$2:$C$603,SMALL(IF(Longboard!$C$2:$C$603=Data!$A$20,ROW(Longboard!$A$2:$A$603)),ROW(16:16))-1,1))</f>
        <v>214</v>
      </c>
      <c r="B19" s="30" t="str">
        <f t="array" ref="B19">IF(ISERROR(INDEX(Longboard!$A$2:$C$603,SMALL(IF(Longboard!$C$2:$C$603=Data!$A$20,ROW(Longboard!$B$2:$B$603)),ROW(16:16))-1,2)),"",INDEX(Longboard!$A$2:$C$603,SMALL(IF(Longboard!$C$2:$C$603=Data!$A$20,ROW(Longboard!$B$2:$B$603)),ROW(16:16))-1,2))</f>
        <v>NFCA #1</v>
      </c>
    </row>
    <row r="20" spans="1:2" ht="15.75" thickBot="1">
      <c r="A20" s="30">
        <f t="array" ref="A20">IF(ISERROR(INDEX(Longboard!$A$2:$C$603,SMALL(IF(Longboard!$C$2:$C$603=Data!$A$20,ROW(Longboard!$A$2:$A$603)),ROW(17:17))-1,1)),"",INDEX(Longboard!$A$2:$C$603,SMALL(IF(Longboard!$C$2:$C$603=Data!$A$20,ROW(Longboard!$A$2:$A$603)),ROW(17:17))-1,1))</f>
        <v>230</v>
      </c>
      <c r="B20" s="30" t="str">
        <f t="array" ref="B20">IF(ISERROR(INDEX(Longboard!$A$2:$C$603,SMALL(IF(Longboard!$C$2:$C$603=Data!$A$20,ROW(Longboard!$B$2:$B$603)),ROW(17:17))-1,2)),"",INDEX(Longboard!$A$2:$C$603,SMALL(IF(Longboard!$C$2:$C$603=Data!$A$20,ROW(Longboard!$B$2:$B$603)),ROW(17:17))-1,2))</f>
        <v>NFCA #2</v>
      </c>
    </row>
    <row r="21" spans="1:2" ht="15.75" thickBot="1">
      <c r="A21" s="30">
        <f t="array" ref="A21">IF(ISERROR(INDEX(Longboard!$A$2:$C$603,SMALL(IF(Longboard!$C$2:$C$603=Data!$A$20,ROW(Longboard!$A$2:$A$603)),ROW(18:18))-1,1)),"",INDEX(Longboard!$A$2:$C$603,SMALL(IF(Longboard!$C$2:$C$603=Data!$A$20,ROW(Longboard!$A$2:$A$603)),ROW(18:18))-1,1))</f>
        <v>233</v>
      </c>
      <c r="B21" s="30" t="str">
        <f t="array" ref="B21">IF(ISERROR(INDEX(Longboard!$A$2:$C$603,SMALL(IF(Longboard!$C$2:$C$603=Data!$A$20,ROW(Longboard!$B$2:$B$603)),ROW(18:18))-1,2)),"",INDEX(Longboard!$A$2:$C$603,SMALL(IF(Longboard!$C$2:$C$603=Data!$A$20,ROW(Longboard!$B$2:$B$603)),ROW(18:18))-1,2))</f>
        <v>NFCA #3</v>
      </c>
    </row>
    <row r="22" spans="1:2" ht="15.75" thickBot="1">
      <c r="A22" s="30">
        <f t="array" ref="A22">IF(ISERROR(INDEX(Longboard!$A$2:$C$603,SMALL(IF(Longboard!$C$2:$C$603=Data!$A$20,ROW(Longboard!$A$2:$A$603)),ROW(19:19))-1,1)),"",INDEX(Longboard!$A$2:$C$603,SMALL(IF(Longboard!$C$2:$C$603=Data!$A$20,ROW(Longboard!$A$2:$A$603)),ROW(19:19))-1,1))</f>
        <v>240</v>
      </c>
      <c r="B22" s="30" t="str">
        <f t="array" ref="B22">IF(ISERROR(INDEX(Longboard!$A$2:$C$603,SMALL(IF(Longboard!$C$2:$C$603=Data!$A$20,ROW(Longboard!$B$2:$B$603)),ROW(19:19))-1,2)),"",INDEX(Longboard!$A$2:$C$603,SMALL(IF(Longboard!$C$2:$C$603=Data!$A$20,ROW(Longboard!$B$2:$B$603)),ROW(19:19))-1,2))</f>
        <v>NFCA #4</v>
      </c>
    </row>
    <row r="23" spans="1:2" ht="15.75" thickBot="1">
      <c r="A23" s="30">
        <f t="array" ref="A23">IF(ISERROR(INDEX(Longboard!$A$2:$C$603,SMALL(IF(Longboard!$C$2:$C$603=Data!$A$20,ROW(Longboard!$A$2:$A$603)),ROW(20:20))-1,1)),"",INDEX(Longboard!$A$2:$C$603,SMALL(IF(Longboard!$C$2:$C$603=Data!$A$20,ROW(Longboard!$A$2:$A$603)),ROW(20:20))-1,1))</f>
        <v>242</v>
      </c>
      <c r="B23" s="30" t="str">
        <f t="array" ref="B23">IF(ISERROR(INDEX(Longboard!$A$2:$C$603,SMALL(IF(Longboard!$C$2:$C$603=Data!$A$20,ROW(Longboard!$B$2:$B$603)),ROW(20:20))-1,2)),"",INDEX(Longboard!$A$2:$C$603,SMALL(IF(Longboard!$C$2:$C$603=Data!$A$20,ROW(Longboard!$B$2:$B$603)),ROW(20:20))-1,2))</f>
        <v>NFCA #5</v>
      </c>
    </row>
    <row r="24" spans="1:2" ht="15.75" thickBot="1">
      <c r="A24" s="30">
        <f t="array" ref="A24">IF(ISERROR(INDEX(Longboard!$A$2:$C$603,SMALL(IF(Longboard!$C$2:$C$603=Data!$A$20,ROW(Longboard!$A$2:$A$603)),ROW(21:21))-1,1)),"",INDEX(Longboard!$A$2:$C$603,SMALL(IF(Longboard!$C$2:$C$603=Data!$A$20,ROW(Longboard!$A$2:$A$603)),ROW(21:21))-1,1))</f>
        <v>251</v>
      </c>
      <c r="B24" s="30" t="str">
        <f t="array" ref="B24">IF(ISERROR(INDEX(Longboard!$A$2:$C$603,SMALL(IF(Longboard!$C$2:$C$603=Data!$A$20,ROW(Longboard!$B$2:$B$603)),ROW(21:21))-1,2)),"",INDEX(Longboard!$A$2:$C$603,SMALL(IF(Longboard!$C$2:$C$603=Data!$A$20,ROW(Longboard!$B$2:$B$603)),ROW(21:21))-1,2))</f>
        <v>NFCA #6</v>
      </c>
    </row>
    <row r="25" spans="1:2" ht="15.75" thickBot="1">
      <c r="A25" s="30">
        <f t="array" ref="A25">IF(ISERROR(INDEX(Longboard!$A$2:$C$603,SMALL(IF(Longboard!$C$2:$C$603=Data!$A$20,ROW(Longboard!$A$2:$A$603)),ROW(22:22))-1,1)),"",INDEX(Longboard!$A$2:$C$603,SMALL(IF(Longboard!$C$2:$C$603=Data!$A$20,ROW(Longboard!$A$2:$A$603)),ROW(22:22))-1,1))</f>
        <v>252</v>
      </c>
      <c r="B25" s="30" t="str">
        <f t="array" ref="B25">IF(ISERROR(INDEX(Longboard!$A$2:$C$603,SMALL(IF(Longboard!$C$2:$C$603=Data!$A$20,ROW(Longboard!$B$2:$B$603)),ROW(22:22))-1,2)),"",INDEX(Longboard!$A$2:$C$603,SMALL(IF(Longboard!$C$2:$C$603=Data!$A$20,ROW(Longboard!$B$2:$B$603)),ROW(22:22))-1,2))</f>
        <v>NFCA #7</v>
      </c>
    </row>
    <row r="26" spans="1:2" ht="15.75" thickBot="1">
      <c r="A26" s="30">
        <f t="array" ref="A26">IF(ISERROR(INDEX(Longboard!$A$2:$C$603,SMALL(IF(Longboard!$C$2:$C$603=Data!$A$20,ROW(Longboard!$A$2:$A$603)),ROW(23:23))-1,1)),"",INDEX(Longboard!$A$2:$C$603,SMALL(IF(Longboard!$C$2:$C$603=Data!$A$20,ROW(Longboard!$A$2:$A$603)),ROW(23:23))-1,1))</f>
        <v>256</v>
      </c>
      <c r="B26" s="30" t="str">
        <f t="array" ref="B26">IF(ISERROR(INDEX(Longboard!$A$2:$C$603,SMALL(IF(Longboard!$C$2:$C$603=Data!$A$20,ROW(Longboard!$B$2:$B$603)),ROW(23:23))-1,2)),"",INDEX(Longboard!$A$2:$C$603,SMALL(IF(Longboard!$C$2:$C$603=Data!$A$20,ROW(Longboard!$B$2:$B$603)),ROW(23:23))-1,2))</f>
        <v>NFCA #8</v>
      </c>
    </row>
    <row r="27" spans="1:2" ht="15.75" thickBot="1">
      <c r="A27" s="30">
        <f t="array" ref="A27">IF(ISERROR(INDEX(Longboard!$A$2:$C$603,SMALL(IF(Longboard!$C$2:$C$603=Data!$A$20,ROW(Longboard!$A$2:$A$603)),ROW(24:24))-1,1)),"",INDEX(Longboard!$A$2:$C$603,SMALL(IF(Longboard!$C$2:$C$603=Data!$A$20,ROW(Longboard!$A$2:$A$603)),ROW(24:24))-1,1))</f>
        <v>257</v>
      </c>
      <c r="B27" s="30" t="str">
        <f t="array" ref="B27">IF(ISERROR(INDEX(Longboard!$A$2:$C$603,SMALL(IF(Longboard!$C$2:$C$603=Data!$A$20,ROW(Longboard!$B$2:$B$603)),ROW(24:24))-1,2)),"",INDEX(Longboard!$A$2:$C$603,SMALL(IF(Longboard!$C$2:$C$603=Data!$A$20,ROW(Longboard!$B$2:$B$603)),ROW(24:24))-1,2))</f>
        <v>NFCA #9</v>
      </c>
    </row>
    <row r="28" spans="1:2" ht="15.75" thickBot="1">
      <c r="A28" s="30">
        <f t="array" ref="A28">IF(ISERROR(INDEX(Longboard!$A$2:$C$603,SMALL(IF(Longboard!$C$2:$C$603=Data!$A$20,ROW(Longboard!$A$2:$A$603)),ROW(25:25))-1,1)),"",INDEX(Longboard!$A$2:$C$603,SMALL(IF(Longboard!$C$2:$C$603=Data!$A$20,ROW(Longboard!$A$2:$A$603)),ROW(25:25))-1,1))</f>
        <v>259</v>
      </c>
      <c r="B28" s="30" t="str">
        <f t="array" ref="B28">IF(ISERROR(INDEX(Longboard!$A$2:$C$603,SMALL(IF(Longboard!$C$2:$C$603=Data!$A$20,ROW(Longboard!$B$2:$B$603)),ROW(25:25))-1,2)),"",INDEX(Longboard!$A$2:$C$603,SMALL(IF(Longboard!$C$2:$C$603=Data!$A$20,ROW(Longboard!$B$2:$B$603)),ROW(25:25))-1,2))</f>
        <v>NFCA #10</v>
      </c>
    </row>
    <row r="29" spans="1:2" ht="15.75" thickBot="1">
      <c r="A29" s="30">
        <f t="array" ref="A29">IF(ISERROR(INDEX(Longboard!$A$2:$C$603,SMALL(IF(Longboard!$C$2:$C$603=Data!$A$20,ROW(Longboard!$A$2:$A$603)),ROW(26:26))-1,1)),"",INDEX(Longboard!$A$2:$C$603,SMALL(IF(Longboard!$C$2:$C$603=Data!$A$20,ROW(Longboard!$A$2:$A$603)),ROW(26:26))-1,1))</f>
        <v>263</v>
      </c>
      <c r="B29" s="30" t="str">
        <f t="array" ref="B29">IF(ISERROR(INDEX(Longboard!$A$2:$C$603,SMALL(IF(Longboard!$C$2:$C$603=Data!$A$20,ROW(Longboard!$B$2:$B$603)),ROW(26:26))-1,2)),"",INDEX(Longboard!$A$2:$C$603,SMALL(IF(Longboard!$C$2:$C$603=Data!$A$20,ROW(Longboard!$B$2:$B$603)),ROW(26:26))-1,2))</f>
        <v>NFCA #11</v>
      </c>
    </row>
    <row r="30" spans="1:2" ht="15.75" thickBot="1">
      <c r="A30" s="30">
        <f t="array" ref="A30">IF(ISERROR(INDEX(Longboard!$A$2:$C$603,SMALL(IF(Longboard!$C$2:$C$603=Data!$A$20,ROW(Longboard!$A$2:$A$603)),ROW(27:27))-1,1)),"",INDEX(Longboard!$A$2:$C$603,SMALL(IF(Longboard!$C$2:$C$603=Data!$A$20,ROW(Longboard!$A$2:$A$603)),ROW(27:27))-1,1))</f>
        <v>267</v>
      </c>
      <c r="B30" s="30" t="str">
        <f t="array" ref="B30">IF(ISERROR(INDEX(Longboard!$A$2:$C$603,SMALL(IF(Longboard!$C$2:$C$603=Data!$A$20,ROW(Longboard!$B$2:$B$603)),ROW(27:27))-1,2)),"",INDEX(Longboard!$A$2:$C$603,SMALL(IF(Longboard!$C$2:$C$603=Data!$A$20,ROW(Longboard!$B$2:$B$603)),ROW(27:27))-1,2))</f>
        <v>NFCA #12</v>
      </c>
    </row>
    <row r="31" spans="1:2" ht="15.75" thickBot="1">
      <c r="A31" s="30">
        <f t="array" ref="A31">IF(ISERROR(INDEX(Longboard!$A$2:$C$603,SMALL(IF(Longboard!$C$2:$C$603=Data!$A$20,ROW(Longboard!$A$2:$A$603)),ROW(28:28))-1,1)),"",INDEX(Longboard!$A$2:$C$603,SMALL(IF(Longboard!$C$2:$C$603=Data!$A$20,ROW(Longboard!$A$2:$A$603)),ROW(28:28))-1,1))</f>
        <v>271</v>
      </c>
      <c r="B31" s="30" t="str">
        <f t="array" ref="B31">IF(ISERROR(INDEX(Longboard!$A$2:$C$603,SMALL(IF(Longboard!$C$2:$C$603=Data!$A$20,ROW(Longboard!$B$2:$B$603)),ROW(28:28))-1,2)),"",INDEX(Longboard!$A$2:$C$603,SMALL(IF(Longboard!$C$2:$C$603=Data!$A$20,ROW(Longboard!$B$2:$B$603)),ROW(28:28))-1,2))</f>
        <v>NFCA #13</v>
      </c>
    </row>
    <row r="32" spans="1:2" ht="15.75" thickBot="1">
      <c r="A32" s="30">
        <f t="array" ref="A32">IF(ISERROR(INDEX(Longboard!$A$2:$C$603,SMALL(IF(Longboard!$C$2:$C$603=Data!$A$20,ROW(Longboard!$A$2:$A$603)),ROW(29:29))-1,1)),"",INDEX(Longboard!$A$2:$C$603,SMALL(IF(Longboard!$C$2:$C$603=Data!$A$20,ROW(Longboard!$A$2:$A$603)),ROW(29:29))-1,1))</f>
        <v>273</v>
      </c>
      <c r="B32" s="30" t="str">
        <f t="array" ref="B32">IF(ISERROR(INDEX(Longboard!$A$2:$C$603,SMALL(IF(Longboard!$C$2:$C$603=Data!$A$20,ROW(Longboard!$B$2:$B$603)),ROW(29:29))-1,2)),"",INDEX(Longboard!$A$2:$C$603,SMALL(IF(Longboard!$C$2:$C$603=Data!$A$20,ROW(Longboard!$B$2:$B$603)),ROW(29:29))-1,2))</f>
        <v>NFCA #14</v>
      </c>
    </row>
    <row r="33" spans="1:2" ht="15.75" thickBot="1">
      <c r="A33" s="30">
        <f t="array" ref="A33">IF(ISERROR(INDEX(Longboard!$A$2:$C$603,SMALL(IF(Longboard!$C$2:$C$603=Data!$A$20,ROW(Longboard!$A$2:$A$603)),ROW(30:30))-1,1)),"",INDEX(Longboard!$A$2:$C$603,SMALL(IF(Longboard!$C$2:$C$603=Data!$A$20,ROW(Longboard!$A$2:$A$603)),ROW(30:30))-1,1))</f>
        <v>276</v>
      </c>
      <c r="B33" s="30" t="str">
        <f t="array" ref="B33">IF(ISERROR(INDEX(Longboard!$A$2:$C$603,SMALL(IF(Longboard!$C$2:$C$603=Data!$A$20,ROW(Longboard!$B$2:$B$603)),ROW(30:30))-1,2)),"",INDEX(Longboard!$A$2:$C$603,SMALL(IF(Longboard!$C$2:$C$603=Data!$A$20,ROW(Longboard!$B$2:$B$603)),ROW(30:30))-1,2))</f>
        <v>NFCA #15</v>
      </c>
    </row>
    <row r="34" spans="1:2" ht="15.75" thickBot="1">
      <c r="A34" s="30">
        <f t="array" ref="A34">IF(ISERROR(INDEX(Longboard!$A$2:$C$603,SMALL(IF(Longboard!$C$2:$C$603=Data!$A$20,ROW(Longboard!$A$2:$A$603)),ROW(31:31))-1,1)),"",INDEX(Longboard!$A$2:$C$603,SMALL(IF(Longboard!$C$2:$C$603=Data!$A$20,ROW(Longboard!$A$2:$A$603)),ROW(31:31))-1,1))</f>
        <v>279</v>
      </c>
      <c r="B34" s="30" t="str">
        <f t="array" ref="B34">IF(ISERROR(INDEX(Longboard!$A$2:$C$603,SMALL(IF(Longboard!$C$2:$C$603=Data!$A$20,ROW(Longboard!$B$2:$B$603)),ROW(31:31))-1,2)),"",INDEX(Longboard!$A$2:$C$603,SMALL(IF(Longboard!$C$2:$C$603=Data!$A$20,ROW(Longboard!$B$2:$B$603)),ROW(31:31))-1,2))</f>
        <v>NFCA #16</v>
      </c>
    </row>
    <row r="35" spans="1:2" ht="15.75" thickBot="1">
      <c r="A35" s="30">
        <f t="array" ref="A35">IF(ISERROR(INDEX(Longboard!$A$2:$C$603,SMALL(IF(Longboard!$C$2:$C$603=Data!$A$20,ROW(Longboard!$A$2:$A$603)),ROW(32:32))-1,1)),"",INDEX(Longboard!$A$2:$C$603,SMALL(IF(Longboard!$C$2:$C$603=Data!$A$20,ROW(Longboard!$A$2:$A$603)),ROW(32:32))-1,1))</f>
        <v>281</v>
      </c>
      <c r="B35" s="30" t="str">
        <f t="array" ref="B35">IF(ISERROR(INDEX(Longboard!$A$2:$C$603,SMALL(IF(Longboard!$C$2:$C$603=Data!$A$20,ROW(Longboard!$B$2:$B$603)),ROW(32:32))-1,2)),"",INDEX(Longboard!$A$2:$C$603,SMALL(IF(Longboard!$C$2:$C$603=Data!$A$20,ROW(Longboard!$B$2:$B$603)),ROW(32:32))-1,2))</f>
        <v>NFCA #17</v>
      </c>
    </row>
    <row r="36" spans="1:2" ht="15.75" thickBot="1">
      <c r="A36" s="30">
        <f t="array" ref="A36">IF(ISERROR(INDEX(Longboard!$A$2:$C$603,SMALL(IF(Longboard!$C$2:$C$603=Data!$A$20,ROW(Longboard!$A$2:$A$603)),ROW(33:33))-1,1)),"",INDEX(Longboard!$A$2:$C$603,SMALL(IF(Longboard!$C$2:$C$603=Data!$A$20,ROW(Longboard!$A$2:$A$603)),ROW(33:33))-1,1))</f>
        <v>319</v>
      </c>
      <c r="B36" s="30" t="str">
        <f t="array" ref="B36">IF(ISERROR(INDEX(Longboard!$A$2:$C$603,SMALL(IF(Longboard!$C$2:$C$603=Data!$A$20,ROW(Longboard!$B$2:$B$603)),ROW(33:33))-1,2)),"",INDEX(Longboard!$A$2:$C$603,SMALL(IF(Longboard!$C$2:$C$603=Data!$A$20,ROW(Longboard!$B$2:$B$603)),ROW(33:33))-1,2))</f>
        <v>NFCA #18</v>
      </c>
    </row>
    <row r="37" spans="1:2" ht="15.75" thickBot="1">
      <c r="A37" s="30">
        <f t="array" ref="A37">IF(ISERROR(INDEX(Longboard!$A$2:$C$603,SMALL(IF(Longboard!$C$2:$C$603=Data!$A$20,ROW(Longboard!$A$2:$A$603)),ROW(34:34))-1,1)),"",INDEX(Longboard!$A$2:$C$603,SMALL(IF(Longboard!$C$2:$C$603=Data!$A$20,ROW(Longboard!$A$2:$A$603)),ROW(34:34))-1,1))</f>
        <v>320</v>
      </c>
      <c r="B37" s="30" t="str">
        <f t="array" ref="B37">IF(ISERROR(INDEX(Longboard!$A$2:$C$603,SMALL(IF(Longboard!$C$2:$C$603=Data!$A$20,ROW(Longboard!$B$2:$B$603)),ROW(34:34))-1,2)),"",INDEX(Longboard!$A$2:$C$603,SMALL(IF(Longboard!$C$2:$C$603=Data!$A$20,ROW(Longboard!$B$2:$B$603)),ROW(34:34))-1,2))</f>
        <v>NFCA #19</v>
      </c>
    </row>
    <row r="38" spans="1:2" ht="15.75" thickBot="1">
      <c r="A38" s="30" t="str">
        <f t="array" ref="A38">IF(ISERROR(INDEX(Longboard!$A$2:$C$603,SMALL(IF(Longboard!$C$2:$C$603=Data!$A$20,ROW(Longboard!$A$2:$A$603)),ROW(35:35))-1,1)),"",INDEX(Longboard!$A$2:$C$603,SMALL(IF(Longboard!$C$2:$C$603=Data!$A$20,ROW(Longboard!$A$2:$A$603)),ROW(35:35))-1,1))</f>
        <v/>
      </c>
      <c r="B38" s="30" t="str">
        <f t="array" ref="B38">IF(ISERROR(INDEX(Longboard!$A$2:$C$603,SMALL(IF(Longboard!$C$2:$C$603=Data!$A$20,ROW(Longboard!$B$2:$B$603)),ROW(35:35))-1,2)),"",INDEX(Longboard!$A$2:$C$603,SMALL(IF(Longboard!$C$2:$C$603=Data!$A$20,ROW(Longboard!$B$2:$B$603)),ROW(35:35))-1,2))</f>
        <v/>
      </c>
    </row>
    <row r="39" spans="1:2" ht="15.75" thickBot="1">
      <c r="A39" s="30" t="str">
        <f t="array" ref="A39">IF(ISERROR(INDEX(Longboard!$A$2:$C$603,SMALL(IF(Longboard!$C$2:$C$603=Data!$A$20,ROW(Longboard!$A$2:$A$603)),ROW(36:36))-1,1)),"",INDEX(Longboard!$A$2:$C$603,SMALL(IF(Longboard!$C$2:$C$603=Data!$A$20,ROW(Longboard!$A$2:$A$603)),ROW(36:36))-1,1))</f>
        <v/>
      </c>
      <c r="B39" s="30" t="str">
        <f t="array" ref="B39">IF(ISERROR(INDEX(Longboard!$A$2:$C$603,SMALL(IF(Longboard!$C$2:$C$603=Data!$A$20,ROW(Longboard!$B$2:$B$603)),ROW(36:36))-1,2)),"",INDEX(Longboard!$A$2:$C$603,SMALL(IF(Longboard!$C$2:$C$603=Data!$A$20,ROW(Longboard!$B$2:$B$603)),ROW(36:36))-1,2))</f>
        <v/>
      </c>
    </row>
    <row r="40" spans="1:2" ht="15.75" thickBot="1">
      <c r="A40" s="30" t="str">
        <f t="array" ref="A40">IF(ISERROR(INDEX(Longboard!$A$2:$C$603,SMALL(IF(Longboard!$C$2:$C$603=Data!$A$20,ROW(Longboard!$A$2:$A$603)),ROW(37:37))-1,1)),"",INDEX(Longboard!$A$2:$C$603,SMALL(IF(Longboard!$C$2:$C$603=Data!$A$20,ROW(Longboard!$A$2:$A$603)),ROW(37:37))-1,1))</f>
        <v/>
      </c>
      <c r="B40" s="30" t="str">
        <f t="array" ref="B40">IF(ISERROR(INDEX(Longboard!$A$2:$C$603,SMALL(IF(Longboard!$C$2:$C$603=Data!$A$20,ROW(Longboard!$B$2:$B$603)),ROW(37:37))-1,2)),"",INDEX(Longboard!$A$2:$C$603,SMALL(IF(Longboard!$C$2:$C$603=Data!$A$20,ROW(Longboard!$B$2:$B$603)),ROW(37:37))-1,2))</f>
        <v/>
      </c>
    </row>
    <row r="41" spans="1:2" ht="15.75" thickBot="1">
      <c r="A41" s="30" t="str">
        <f t="array" ref="A41">IF(ISERROR(INDEX(Longboard!$A$2:$C$603,SMALL(IF(Longboard!$C$2:$C$603=Data!$A$20,ROW(Longboard!$A$2:$A$603)),ROW(38:38))-1,1)),"",INDEX(Longboard!$A$2:$C$603,SMALL(IF(Longboard!$C$2:$C$603=Data!$A$20,ROW(Longboard!$A$2:$A$603)),ROW(38:38))-1,1))</f>
        <v/>
      </c>
      <c r="B41" s="30" t="str">
        <f t="array" ref="B41">IF(ISERROR(INDEX(Longboard!$A$2:$C$603,SMALL(IF(Longboard!$C$2:$C$603=Data!$A$20,ROW(Longboard!$B$2:$B$603)),ROW(38:38))-1,2)),"",INDEX(Longboard!$A$2:$C$603,SMALL(IF(Longboard!$C$2:$C$603=Data!$A$20,ROW(Longboard!$B$2:$B$603)),ROW(38:38))-1,2))</f>
        <v/>
      </c>
    </row>
    <row r="42" spans="1:2" ht="15.75" thickBot="1">
      <c r="A42" s="30" t="str">
        <f t="array" ref="A42">IF(ISERROR(INDEX(Longboard!$A$2:$C$603,SMALL(IF(Longboard!$C$2:$C$603=Data!$A$20,ROW(Longboard!$A$2:$A$603)),ROW(39:39))-1,1)),"",INDEX(Longboard!$A$2:$C$603,SMALL(IF(Longboard!$C$2:$C$603=Data!$A$20,ROW(Longboard!$A$2:$A$603)),ROW(39:39))-1,1))</f>
        <v/>
      </c>
      <c r="B42" s="30" t="str">
        <f t="array" ref="B42">IF(ISERROR(INDEX(Longboard!$A$2:$C$603,SMALL(IF(Longboard!$C$2:$C$603=Data!$A$20,ROW(Longboard!$B$2:$B$603)),ROW(39:39))-1,2)),"",INDEX(Longboard!$A$2:$C$603,SMALL(IF(Longboard!$C$2:$C$603=Data!$A$20,ROW(Longboard!$B$2:$B$603)),ROW(39:39))-1,2))</f>
        <v/>
      </c>
    </row>
    <row r="43" spans="1:2" ht="15.75" thickBot="1">
      <c r="A43" s="30" t="str">
        <f t="array" ref="A43">IF(ISERROR(INDEX(Longboard!$A$2:$C$603,SMALL(IF(Longboard!$C$2:$C$603=Data!$A$20,ROW(Longboard!$A$2:$A$603)),ROW(40:40))-1,1)),"",INDEX(Longboard!$A$2:$C$603,SMALL(IF(Longboard!$C$2:$C$603=Data!$A$20,ROW(Longboard!$A$2:$A$603)),ROW(40:40))-1,1))</f>
        <v/>
      </c>
      <c r="B43" s="30" t="str">
        <f t="array" ref="B43">IF(ISERROR(INDEX(Longboard!$A$2:$C$603,SMALL(IF(Longboard!$C$2:$C$603=Data!$A$20,ROW(Longboard!$B$2:$B$603)),ROW(40:40))-1,2)),"",INDEX(Longboard!$A$2:$C$603,SMALL(IF(Longboard!$C$2:$C$603=Data!$A$20,ROW(Longboard!$B$2:$B$603)),ROW(40:40))-1,2))</f>
        <v/>
      </c>
    </row>
    <row r="44" spans="1:2" ht="15.75" thickBot="1">
      <c r="A44" s="30" t="str">
        <f t="array" ref="A44">IF(ISERROR(INDEX(Longboard!$A$2:$C$603,SMALL(IF(Longboard!$C$2:$C$603=Data!$A$20,ROW(Longboard!$A$2:$A$603)),ROW(41:41))-1,1)),"",INDEX(Longboard!$A$2:$C$603,SMALL(IF(Longboard!$C$2:$C$603=Data!$A$20,ROW(Longboard!$A$2:$A$603)),ROW(41:41))-1,1))</f>
        <v/>
      </c>
      <c r="B44" s="30" t="str">
        <f t="array" ref="B44">IF(ISERROR(INDEX(Longboard!$A$2:$C$603,SMALL(IF(Longboard!$C$2:$C$603=Data!$A$20,ROW(Longboard!$B$2:$B$603)),ROW(41:41))-1,2)),"",INDEX(Longboard!$A$2:$C$603,SMALL(IF(Longboard!$C$2:$C$603=Data!$A$20,ROW(Longboard!$B$2:$B$603)),ROW(41:41))-1,2))</f>
        <v/>
      </c>
    </row>
    <row r="45" spans="1:2" ht="15.75" thickBot="1">
      <c r="A45" s="30" t="str">
        <f t="array" ref="A45">IF(ISERROR(INDEX(Longboard!$A$2:$C$603,SMALL(IF(Longboard!$C$2:$C$603=Data!$A$20,ROW(Longboard!$A$2:$A$603)),ROW(42:42))-1,1)),"",INDEX(Longboard!$A$2:$C$603,SMALL(IF(Longboard!$C$2:$C$603=Data!$A$20,ROW(Longboard!$A$2:$A$603)),ROW(42:42))-1,1))</f>
        <v/>
      </c>
      <c r="B45" s="30" t="str">
        <f t="array" ref="B45">IF(ISERROR(INDEX(Longboard!$A$2:$C$603,SMALL(IF(Longboard!$C$2:$C$603=Data!$A$20,ROW(Longboard!$B$2:$B$603)),ROW(42:42))-1,2)),"",INDEX(Longboard!$A$2:$C$603,SMALL(IF(Longboard!$C$2:$C$603=Data!$A$20,ROW(Longboard!$B$2:$B$603)),ROW(42:42))-1,2))</f>
        <v/>
      </c>
    </row>
    <row r="46" spans="1:2" ht="15.75" thickBot="1">
      <c r="A46" s="30" t="str">
        <f t="array" ref="A46">IF(ISERROR(INDEX(Longboard!$A$2:$C$603,SMALL(IF(Longboard!$C$2:$C$603=Data!$A$20,ROW(Longboard!$A$2:$A$603)),ROW(43:43))-1,1)),"",INDEX(Longboard!$A$2:$C$603,SMALL(IF(Longboard!$C$2:$C$603=Data!$A$20,ROW(Longboard!$A$2:$A$603)),ROW(43:43))-1,1))</f>
        <v/>
      </c>
      <c r="B46" s="30" t="str">
        <f t="array" ref="B46">IF(ISERROR(INDEX(Longboard!$A$2:$C$603,SMALL(IF(Longboard!$C$2:$C$603=Data!$A$20,ROW(Longboard!$B$2:$B$603)),ROW(43:43))-1,2)),"",INDEX(Longboard!$A$2:$C$603,SMALL(IF(Longboard!$C$2:$C$603=Data!$A$20,ROW(Longboard!$B$2:$B$603)),ROW(43:43))-1,2))</f>
        <v/>
      </c>
    </row>
    <row r="47" spans="1:2" ht="15.75" thickBot="1">
      <c r="A47" s="30" t="str">
        <f t="array" ref="A47">IF(ISERROR(INDEX(Longboard!$A$2:$C$603,SMALL(IF(Longboard!$C$2:$C$603=Data!$A$20,ROW(Longboard!$A$2:$A$603)),ROW(44:44))-1,1)),"",INDEX(Longboard!$A$2:$C$603,SMALL(IF(Longboard!$C$2:$C$603=Data!$A$20,ROW(Longboard!$A$2:$A$603)),ROW(44:44))-1,1))</f>
        <v/>
      </c>
      <c r="B47" s="30" t="str">
        <f t="array" ref="B47">IF(ISERROR(INDEX(Longboard!$A$2:$C$603,SMALL(IF(Longboard!$C$2:$C$603=Data!$A$20,ROW(Longboard!$B$2:$B$603)),ROW(44:44))-1,2)),"",INDEX(Longboard!$A$2:$C$603,SMALL(IF(Longboard!$C$2:$C$603=Data!$A$20,ROW(Longboard!$B$2:$B$603)),ROW(44:44))-1,2))</f>
        <v/>
      </c>
    </row>
    <row r="48" spans="1:2" ht="15.75" thickBot="1">
      <c r="A48" s="30" t="str">
        <f t="array" ref="A48">IF(ISERROR(INDEX(Longboard!$A$2:$C$603,SMALL(IF(Longboard!$C$2:$C$603=Data!$A$20,ROW(Longboard!$A$2:$A$603)),ROW(45:45))-1,1)),"",INDEX(Longboard!$A$2:$C$603,SMALL(IF(Longboard!$C$2:$C$603=Data!$A$20,ROW(Longboard!$A$2:$A$603)),ROW(45:45))-1,1))</f>
        <v/>
      </c>
      <c r="B48" s="30" t="str">
        <f t="array" ref="B48">IF(ISERROR(INDEX(Longboard!$A$2:$C$603,SMALL(IF(Longboard!$C$2:$C$603=Data!$A$20,ROW(Longboard!$B$2:$B$603)),ROW(45:45))-1,2)),"",INDEX(Longboard!$A$2:$C$603,SMALL(IF(Longboard!$C$2:$C$603=Data!$A$20,ROW(Longboard!$B$2:$B$603)),ROW(45:45))-1,2))</f>
        <v/>
      </c>
    </row>
    <row r="49" spans="1:2" ht="15.75" thickBot="1">
      <c r="A49" s="30" t="str">
        <f t="array" ref="A49">IF(ISERROR(INDEX(Longboard!$A$2:$C$603,SMALL(IF(Longboard!$C$2:$C$603=Data!$A$20,ROW(Longboard!$A$2:$A$603)),ROW(46:46))-1,1)),"",INDEX(Longboard!$A$2:$C$603,SMALL(IF(Longboard!$C$2:$C$603=Data!$A$20,ROW(Longboard!$A$2:$A$603)),ROW(46:46))-1,1))</f>
        <v/>
      </c>
      <c r="B49" s="30" t="str">
        <f t="array" ref="B49">IF(ISERROR(INDEX(Longboard!$A$2:$C$603,SMALL(IF(Longboard!$C$2:$C$603=Data!$A$20,ROW(Longboard!$B$2:$B$603)),ROW(46:46))-1,2)),"",INDEX(Longboard!$A$2:$C$603,SMALL(IF(Longboard!$C$2:$C$603=Data!$A$20,ROW(Longboard!$B$2:$B$603)),ROW(46:46))-1,2))</f>
        <v/>
      </c>
    </row>
    <row r="50" spans="1:2" ht="15.75" thickBot="1">
      <c r="A50" s="30" t="str">
        <f t="array" ref="A50">IF(ISERROR(INDEX(Longboard!$A$2:$C$603,SMALL(IF(Longboard!$C$2:$C$603=Data!$A$20,ROW(Longboard!$A$2:$A$603)),ROW(47:47))-1,1)),"",INDEX(Longboard!$A$2:$C$603,SMALL(IF(Longboard!$C$2:$C$603=Data!$A$20,ROW(Longboard!$A$2:$A$603)),ROW(47:47))-1,1))</f>
        <v/>
      </c>
      <c r="B50" s="30" t="str">
        <f t="array" ref="B50">IF(ISERROR(INDEX(Longboard!$A$2:$C$603,SMALL(IF(Longboard!$C$2:$C$603=Data!$A$20,ROW(Longboard!$B$2:$B$603)),ROW(47:47))-1,2)),"",INDEX(Longboard!$A$2:$C$603,SMALL(IF(Longboard!$C$2:$C$603=Data!$A$20,ROW(Longboard!$B$2:$B$603)),ROW(47:47))-1,2))</f>
        <v/>
      </c>
    </row>
    <row r="51" spans="1:2" ht="15.75" thickBot="1">
      <c r="A51" s="30" t="str">
        <f t="array" ref="A51">IF(ISERROR(INDEX(Longboard!$A$2:$C$603,SMALL(IF(Longboard!$C$2:$C$603=Data!$A$20,ROW(Longboard!$A$2:$A$603)),ROW(48:48))-1,1)),"",INDEX(Longboard!$A$2:$C$603,SMALL(IF(Longboard!$C$2:$C$603=Data!$A$20,ROW(Longboard!$A$2:$A$603)),ROW(48:48))-1,1))</f>
        <v/>
      </c>
      <c r="B51" s="30" t="str">
        <f t="array" ref="B51">IF(ISERROR(INDEX(Longboard!$A$2:$C$603,SMALL(IF(Longboard!$C$2:$C$603=Data!$A$20,ROW(Longboard!$B$2:$B$603)),ROW(48:48))-1,2)),"",INDEX(Longboard!$A$2:$C$603,SMALL(IF(Longboard!$C$2:$C$603=Data!$A$20,ROW(Longboard!$B$2:$B$603)),ROW(48:48))-1,2))</f>
        <v/>
      </c>
    </row>
    <row r="52" spans="1:2" ht="15.75" thickBot="1">
      <c r="A52" s="30" t="str">
        <f t="array" ref="A52">IF(ISERROR(INDEX(Longboard!$A$2:$C$603,SMALL(IF(Longboard!$C$2:$C$603=Data!$A$20,ROW(Longboard!$A$2:$A$603)),ROW(49:49))-1,1)),"",INDEX(Longboard!$A$2:$C$603,SMALL(IF(Longboard!$C$2:$C$603=Data!$A$20,ROW(Longboard!$A$2:$A$603)),ROW(49:49))-1,1))</f>
        <v/>
      </c>
      <c r="B52" s="30" t="str">
        <f t="array" ref="B52">IF(ISERROR(INDEX(Longboard!$A$2:$C$603,SMALL(IF(Longboard!$C$2:$C$603=Data!$A$20,ROW(Longboard!$B$2:$B$603)),ROW(49:49))-1,2)),"",INDEX(Longboard!$A$2:$C$603,SMALL(IF(Longboard!$C$2:$C$603=Data!$A$20,ROW(Longboard!$B$2:$B$603)),ROW(49:49))-1,2))</f>
        <v/>
      </c>
    </row>
    <row r="53" spans="1:2" ht="15.75" thickBot="1">
      <c r="A53" s="30" t="str">
        <f t="array" ref="A53">IF(ISERROR(INDEX(Longboard!$A$2:$C$603,SMALL(IF(Longboard!$C$2:$C$603=Data!$A$20,ROW(Longboard!$A$2:$A$603)),ROW(50:50))-1,1)),"",INDEX(Longboard!$A$2:$C$603,SMALL(IF(Longboard!$C$2:$C$603=Data!$A$20,ROW(Longboard!$A$2:$A$603)),ROW(50:50))-1,1))</f>
        <v/>
      </c>
      <c r="B53" s="30" t="str">
        <f t="array" ref="B53">IF(ISERROR(INDEX(Longboard!$A$2:$C$603,SMALL(IF(Longboard!$C$2:$C$603=Data!$A$20,ROW(Longboard!$B$2:$B$603)),ROW(50:50))-1,2)),"",INDEX(Longboard!$A$2:$C$603,SMALL(IF(Longboard!$C$2:$C$603=Data!$A$20,ROW(Longboard!$B$2:$B$603)),ROW(50:50))-1,2))</f>
        <v/>
      </c>
    </row>
    <row r="54" spans="1:2" ht="15.75" thickBot="1">
      <c r="A54" s="30" t="str">
        <f t="array" ref="A54">IF(ISERROR(INDEX(Longboard!$A$2:$C$603,SMALL(IF(Longboard!$C$2:$C$603=Data!$A$20,ROW(Longboard!$A$2:$A$603)),ROW(51:51))-1,1)),"",INDEX(Longboard!$A$2:$C$603,SMALL(IF(Longboard!$C$2:$C$603=Data!$A$20,ROW(Longboard!$A$2:$A$603)),ROW(51:51))-1,1))</f>
        <v/>
      </c>
      <c r="B54" s="30" t="str">
        <f t="array" ref="B54">IF(ISERROR(INDEX(Longboard!$A$2:$C$603,SMALL(IF(Longboard!$C$2:$C$603=Data!$A$20,ROW(Longboard!$B$2:$B$603)),ROW(51:51))-1,2)),"",INDEX(Longboard!$A$2:$C$603,SMALL(IF(Longboard!$C$2:$C$603=Data!$A$20,ROW(Longboard!$B$2:$B$603)),ROW(51:51))-1,2))</f>
        <v/>
      </c>
    </row>
    <row r="55" spans="1:2" ht="15.75" thickBot="1">
      <c r="A55" s="30" t="str">
        <f t="array" ref="A55">IF(ISERROR(INDEX(Longboard!$A$2:$C$603,SMALL(IF(Longboard!$C$2:$C$603=Data!$A$20,ROW(Longboard!$A$2:$A$603)),ROW(52:52))-1,1)),"",INDEX(Longboard!$A$2:$C$603,SMALL(IF(Longboard!$C$2:$C$603=Data!$A$20,ROW(Longboard!$A$2:$A$603)),ROW(52:52))-1,1))</f>
        <v/>
      </c>
      <c r="B55" s="30" t="str">
        <f t="array" ref="B55">IF(ISERROR(INDEX(Longboard!$A$2:$C$603,SMALL(IF(Longboard!$C$2:$C$603=Data!$A$20,ROW(Longboard!$B$2:$B$603)),ROW(52:52))-1,2)),"",INDEX(Longboard!$A$2:$C$603,SMALL(IF(Longboard!$C$2:$C$603=Data!$A$20,ROW(Longboard!$B$2:$B$603)),ROW(52:52))-1,2))</f>
        <v/>
      </c>
    </row>
    <row r="56" spans="1:2" ht="15.75" thickBot="1">
      <c r="A56" s="30" t="str">
        <f t="array" ref="A56">IF(ISERROR(INDEX(Longboard!$A$2:$C$603,SMALL(IF(Longboard!$C$2:$C$603=Data!$A$20,ROW(Longboard!$A$2:$A$603)),ROW(53:53))-1,1)),"",INDEX(Longboard!$A$2:$C$603,SMALL(IF(Longboard!$C$2:$C$603=Data!$A$20,ROW(Longboard!$A$2:$A$603)),ROW(53:53))-1,1))</f>
        <v/>
      </c>
      <c r="B56" s="30" t="str">
        <f t="array" ref="B56">IF(ISERROR(INDEX(Longboard!$A$2:$C$603,SMALL(IF(Longboard!$C$2:$C$603=Data!$A$20,ROW(Longboard!$B$2:$B$603)),ROW(53:53))-1,2)),"",INDEX(Longboard!$A$2:$C$603,SMALL(IF(Longboard!$C$2:$C$603=Data!$A$20,ROW(Longboard!$B$2:$B$603)),ROW(53:53))-1,2))</f>
        <v/>
      </c>
    </row>
    <row r="57" spans="1:2" ht="15.75" thickBot="1">
      <c r="A57" s="30" t="str">
        <f t="array" ref="A57">IF(ISERROR(INDEX(Longboard!$A$2:$C$603,SMALL(IF(Longboard!$C$2:$C$603=Data!$A$20,ROW(Longboard!$A$2:$A$603)),ROW(54:54))-1,1)),"",INDEX(Longboard!$A$2:$C$603,SMALL(IF(Longboard!$C$2:$C$603=Data!$A$20,ROW(Longboard!$A$2:$A$603)),ROW(54:54))-1,1))</f>
        <v/>
      </c>
      <c r="B57" s="30" t="str">
        <f t="array" ref="B57">IF(ISERROR(INDEX(Longboard!$A$2:$C$603,SMALL(IF(Longboard!$C$2:$C$603=Data!$A$20,ROW(Longboard!$B$2:$B$603)),ROW(54:54))-1,2)),"",INDEX(Longboard!$A$2:$C$603,SMALL(IF(Longboard!$C$2:$C$603=Data!$A$20,ROW(Longboard!$B$2:$B$603)),ROW(54:54))-1,2))</f>
        <v/>
      </c>
    </row>
    <row r="58" spans="1:2" ht="15.75" thickBot="1">
      <c r="A58" s="30" t="str">
        <f t="array" ref="A58">IF(ISERROR(INDEX(Longboard!$A$2:$C$603,SMALL(IF(Longboard!$C$2:$C$603=Data!$A$20,ROW(Longboard!$A$2:$A$603)),ROW(55:55))-1,1)),"",INDEX(Longboard!$A$2:$C$603,SMALL(IF(Longboard!$C$2:$C$603=Data!$A$20,ROW(Longboard!$A$2:$A$603)),ROW(55:55))-1,1))</f>
        <v/>
      </c>
      <c r="B58" s="30" t="str">
        <f t="array" ref="B58">IF(ISERROR(INDEX(Longboard!$A$2:$C$603,SMALL(IF(Longboard!$C$2:$C$603=Data!$A$20,ROW(Longboard!$B$2:$B$603)),ROW(55:55))-1,2)),"",INDEX(Longboard!$A$2:$C$603,SMALL(IF(Longboard!$C$2:$C$603=Data!$A$20,ROW(Longboard!$B$2:$B$603)),ROW(55:55))-1,2))</f>
        <v/>
      </c>
    </row>
    <row r="59" spans="1:2" ht="15.75" thickBot="1">
      <c r="A59" s="30" t="str">
        <f t="array" ref="A59">IF(ISERROR(INDEX(Longboard!$A$2:$C$603,SMALL(IF(Longboard!$C$2:$C$603=Data!$A$20,ROW(Longboard!$A$2:$A$603)),ROW(56:56))-1,1)),"",INDEX(Longboard!$A$2:$C$603,SMALL(IF(Longboard!$C$2:$C$603=Data!$A$20,ROW(Longboard!$A$2:$A$603)),ROW(56:56))-1,1))</f>
        <v/>
      </c>
      <c r="B59" s="30" t="str">
        <f t="array" ref="B59">IF(ISERROR(INDEX(Longboard!$A$2:$C$603,SMALL(IF(Longboard!$C$2:$C$603=Data!$A$20,ROW(Longboard!$B$2:$B$603)),ROW(56:56))-1,2)),"",INDEX(Longboard!$A$2:$C$603,SMALL(IF(Longboard!$C$2:$C$603=Data!$A$20,ROW(Longboard!$B$2:$B$603)),ROW(56:56))-1,2))</f>
        <v/>
      </c>
    </row>
    <row r="60" spans="1:2" ht="15.75" thickBot="1">
      <c r="A60" s="30" t="str">
        <f t="array" ref="A60">IF(ISERROR(INDEX(Longboard!$A$2:$C$603,SMALL(IF(Longboard!$C$2:$C$603=Data!$A$20,ROW(Longboard!$A$2:$A$603)),ROW(57:57))-1,1)),"",INDEX(Longboard!$A$2:$C$603,SMALL(IF(Longboard!$C$2:$C$603=Data!$A$20,ROW(Longboard!$A$2:$A$603)),ROW(57:57))-1,1))</f>
        <v/>
      </c>
      <c r="B60" s="30" t="str">
        <f t="array" ref="B60">IF(ISERROR(INDEX(Longboard!$A$2:$C$603,SMALL(IF(Longboard!$C$2:$C$603=Data!$A$20,ROW(Longboard!$B$2:$B$603)),ROW(57:57))-1,2)),"",INDEX(Longboard!$A$2:$C$603,SMALL(IF(Longboard!$C$2:$C$603=Data!$A$20,ROW(Longboard!$B$2:$B$603)),ROW(57:57))-1,2))</f>
        <v/>
      </c>
    </row>
    <row r="61" spans="1:2" ht="15.75" thickBot="1">
      <c r="A61" s="30" t="str">
        <f t="array" ref="A61">IF(ISERROR(INDEX(Longboard!$A$2:$C$603,SMALL(IF(Longboard!$C$2:$C$603=Data!$A$20,ROW(Longboard!$A$2:$A$603)),ROW(58:58))-1,1)),"",INDEX(Longboard!$A$2:$C$603,SMALL(IF(Longboard!$C$2:$C$603=Data!$A$20,ROW(Longboard!$A$2:$A$603)),ROW(58:58))-1,1))</f>
        <v/>
      </c>
      <c r="B61" s="30" t="str">
        <f t="array" ref="B61">IF(ISERROR(INDEX(Longboard!$A$2:$C$603,SMALL(IF(Longboard!$C$2:$C$603=Data!$A$20,ROW(Longboard!$B$2:$B$603)),ROW(58:58))-1,2)),"",INDEX(Longboard!$A$2:$C$603,SMALL(IF(Longboard!$C$2:$C$603=Data!$A$20,ROW(Longboard!$B$2:$B$603)),ROW(58:58))-1,2))</f>
        <v/>
      </c>
    </row>
    <row r="62" spans="1:2" ht="15.75" thickBot="1">
      <c r="A62" s="30" t="str">
        <f t="array" ref="A62">IF(ISERROR(INDEX(Longboard!$A$2:$C$603,SMALL(IF(Longboard!$C$2:$C$603=Data!$A$20,ROW(Longboard!$A$2:$A$603)),ROW(59:59))-1,1)),"",INDEX(Longboard!$A$2:$C$603,SMALL(IF(Longboard!$C$2:$C$603=Data!$A$20,ROW(Longboard!$A$2:$A$603)),ROW(59:59))-1,1))</f>
        <v/>
      </c>
      <c r="B62" s="30" t="str">
        <f t="array" ref="B62">IF(ISERROR(INDEX(Longboard!$A$2:$C$603,SMALL(IF(Longboard!$C$2:$C$603=Data!$A$20,ROW(Longboard!$B$2:$B$603)),ROW(59:59))-1,2)),"",INDEX(Longboard!$A$2:$C$603,SMALL(IF(Longboard!$C$2:$C$603=Data!$A$20,ROW(Longboard!$B$2:$B$603)),ROW(59:59))-1,2))</f>
        <v/>
      </c>
    </row>
    <row r="63" spans="1:2" ht="15.75" thickBot="1">
      <c r="A63" s="30" t="str">
        <f t="array" ref="A63">IF(ISERROR(INDEX(Longboard!$A$2:$C$603,SMALL(IF(Longboard!$C$2:$C$603=Data!$A$20,ROW(Longboard!$A$2:$A$603)),ROW(60:60))-1,1)),"",INDEX(Longboard!$A$2:$C$603,SMALL(IF(Longboard!$C$2:$C$603=Data!$A$20,ROW(Longboard!$A$2:$A$603)),ROW(60:60))-1,1))</f>
        <v/>
      </c>
      <c r="B63" s="30" t="str">
        <f t="array" ref="B63">IF(ISERROR(INDEX(Longboard!$A$2:$C$603,SMALL(IF(Longboard!$C$2:$C$603=Data!$A$20,ROW(Longboard!$B$2:$B$603)),ROW(60:60))-1,2)),"",INDEX(Longboard!$A$2:$C$603,SMALL(IF(Longboard!$C$2:$C$603=Data!$A$20,ROW(Longboard!$B$2:$B$603)),ROW(60:60))-1,2))</f>
        <v/>
      </c>
    </row>
    <row r="64" spans="1:2" ht="15.75" thickBot="1">
      <c r="A64" s="30" t="str">
        <f t="array" ref="A64">IF(ISERROR(INDEX(Longboard!$A$2:$C$603,SMALL(IF(Longboard!$C$2:$C$603=Data!$A$20,ROW(Longboard!$A$2:$A$603)),ROW(61:61))-1,1)),"",INDEX(Longboard!$A$2:$C$603,SMALL(IF(Longboard!$C$2:$C$603=Data!$A$20,ROW(Longboard!$A$2:$A$603)),ROW(61:61))-1,1))</f>
        <v/>
      </c>
      <c r="B64" s="30" t="str">
        <f t="array" ref="B64">IF(ISERROR(INDEX(Longboard!$A$2:$C$603,SMALL(IF(Longboard!$C$2:$C$603=Data!$A$20,ROW(Longboard!$B$2:$B$603)),ROW(61:61))-1,2)),"",INDEX(Longboard!$A$2:$C$603,SMALL(IF(Longboard!$C$2:$C$603=Data!$A$20,ROW(Longboard!$B$2:$B$603)),ROW(61:61))-1,2))</f>
        <v/>
      </c>
    </row>
    <row r="65" spans="1:2" ht="15.75" thickBot="1">
      <c r="A65" s="30" t="str">
        <f t="array" ref="A65">IF(ISERROR(INDEX(Longboard!$A$2:$C$603,SMALL(IF(Longboard!$C$2:$C$603=Data!$A$20,ROW(Longboard!$A$2:$A$603)),ROW(62:62))-1,1)),"",INDEX(Longboard!$A$2:$C$603,SMALL(IF(Longboard!$C$2:$C$603=Data!$A$20,ROW(Longboard!$A$2:$A$603)),ROW(62:62))-1,1))</f>
        <v/>
      </c>
      <c r="B65" s="30" t="str">
        <f t="array" ref="B65">IF(ISERROR(INDEX(Longboard!$A$2:$C$603,SMALL(IF(Longboard!$C$2:$C$603=Data!$A$20,ROW(Longboard!$B$2:$B$603)),ROW(62:62))-1,2)),"",INDEX(Longboard!$A$2:$C$603,SMALL(IF(Longboard!$C$2:$C$603=Data!$A$20,ROW(Longboard!$B$2:$B$603)),ROW(62:62))-1,2))</f>
        <v/>
      </c>
    </row>
    <row r="66" spans="1:2" ht="15.75" thickBot="1">
      <c r="A66" s="30" t="str">
        <f t="array" ref="A66">IF(ISERROR(INDEX(Longboard!$A$2:$C$603,SMALL(IF(Longboard!$C$2:$C$603=Data!$A$20,ROW(Longboard!$A$2:$A$603)),ROW(63:63))-1,1)),"",INDEX(Longboard!$A$2:$C$603,SMALL(IF(Longboard!$C$2:$C$603=Data!$A$20,ROW(Longboard!$A$2:$A$603)),ROW(63:63))-1,1))</f>
        <v/>
      </c>
      <c r="B66" s="30" t="str">
        <f t="array" ref="B66">IF(ISERROR(INDEX(Longboard!$A$2:$C$603,SMALL(IF(Longboard!$C$2:$C$603=Data!$A$20,ROW(Longboard!$B$2:$B$603)),ROW(63:63))-1,2)),"",INDEX(Longboard!$A$2:$C$603,SMALL(IF(Longboard!$C$2:$C$603=Data!$A$20,ROW(Longboard!$B$2:$B$603)),ROW(63:63))-1,2))</f>
        <v/>
      </c>
    </row>
    <row r="67" spans="1:2" ht="15.75" thickBot="1">
      <c r="A67" s="30" t="str">
        <f t="array" ref="A67">IF(ISERROR(INDEX(Longboard!$A$2:$C$603,SMALL(IF(Longboard!$C$2:$C$603=Data!$A$20,ROW(Longboard!$A$2:$A$603)),ROW(64:64))-1,1)),"",INDEX(Longboard!$A$2:$C$603,SMALL(IF(Longboard!$C$2:$C$603=Data!$A$20,ROW(Longboard!$A$2:$A$603)),ROW(64:64))-1,1))</f>
        <v/>
      </c>
      <c r="B67" s="30" t="str">
        <f t="array" ref="B67">IF(ISERROR(INDEX(Longboard!$A$2:$C$603,SMALL(IF(Longboard!$C$2:$C$603=Data!$A$20,ROW(Longboard!$B$2:$B$603)),ROW(64:64))-1,2)),"",INDEX(Longboard!$A$2:$C$603,SMALL(IF(Longboard!$C$2:$C$603=Data!$A$20,ROW(Longboard!$B$2:$B$603)),ROW(64:64))-1,2))</f>
        <v/>
      </c>
    </row>
    <row r="68" spans="1:2" ht="15.75" thickBot="1">
      <c r="A68" s="30" t="str">
        <f t="array" ref="A68">IF(ISERROR(INDEX(Longboard!$A$2:$C$603,SMALL(IF(Longboard!$C$2:$C$603=Data!$A$20,ROW(Longboard!$A$2:$A$603)),ROW(65:65))-1,1)),"",INDEX(Longboard!$A$2:$C$603,SMALL(IF(Longboard!$C$2:$C$603=Data!$A$20,ROW(Longboard!$A$2:$A$603)),ROW(65:65))-1,1))</f>
        <v/>
      </c>
      <c r="B68" s="30" t="str">
        <f t="array" ref="B68">IF(ISERROR(INDEX(Longboard!$A$2:$C$603,SMALL(IF(Longboard!$C$2:$C$603=Data!$A$20,ROW(Longboard!$B$2:$B$603)),ROW(65:65))-1,2)),"",INDEX(Longboard!$A$2:$C$603,SMALL(IF(Longboard!$C$2:$C$603=Data!$A$20,ROW(Longboard!$B$2:$B$603)),ROW(65:65))-1,2))</f>
        <v/>
      </c>
    </row>
    <row r="69" spans="1:2" ht="15.75" thickBot="1">
      <c r="A69" s="30" t="str">
        <f t="array" ref="A69">IF(ISERROR(INDEX(Longboard!$A$2:$C$603,SMALL(IF(Longboard!$C$2:$C$603=Data!$A$20,ROW(Longboard!$A$2:$A$603)),ROW(66:66))-1,1)),"",INDEX(Longboard!$A$2:$C$603,SMALL(IF(Longboard!$C$2:$C$603=Data!$A$20,ROW(Longboard!$A$2:$A$603)),ROW(66:66))-1,1))</f>
        <v/>
      </c>
      <c r="B69" s="30" t="str">
        <f t="array" ref="B69">IF(ISERROR(INDEX(Longboard!$A$2:$C$603,SMALL(IF(Longboard!$C$2:$C$603=Data!$A$20,ROW(Longboard!$B$2:$B$603)),ROW(66:66))-1,2)),"",INDEX(Longboard!$A$2:$C$603,SMALL(IF(Longboard!$C$2:$C$603=Data!$A$20,ROW(Longboard!$B$2:$B$603)),ROW(66:66))-1,2))</f>
        <v/>
      </c>
    </row>
    <row r="70" spans="1:2" ht="15.75" thickBot="1">
      <c r="A70" s="30" t="str">
        <f t="array" ref="A70">IF(ISERROR(INDEX(Longboard!$A$2:$C$603,SMALL(IF(Longboard!$C$2:$C$603=Data!$A$20,ROW(Longboard!$A$2:$A$603)),ROW(67:67))-1,1)),"",INDEX(Longboard!$A$2:$C$603,SMALL(IF(Longboard!$C$2:$C$603=Data!$A$20,ROW(Longboard!$A$2:$A$603)),ROW(67:67))-1,1))</f>
        <v/>
      </c>
      <c r="B70" s="30" t="str">
        <f t="array" ref="B70">IF(ISERROR(INDEX(Longboard!$A$2:$C$603,SMALL(IF(Longboard!$C$2:$C$603=Data!$A$20,ROW(Longboard!$B$2:$B$603)),ROW(67:67))-1,2)),"",INDEX(Longboard!$A$2:$C$603,SMALL(IF(Longboard!$C$2:$C$603=Data!$A$20,ROW(Longboard!$B$2:$B$603)),ROW(67:67))-1,2))</f>
        <v/>
      </c>
    </row>
    <row r="71" spans="1:2" ht="15.75" thickBot="1">
      <c r="A71" s="30" t="str">
        <f t="array" ref="A71">IF(ISERROR(INDEX(Longboard!$A$2:$C$603,SMALL(IF(Longboard!$C$2:$C$603=Data!$A$20,ROW(Longboard!$A$2:$A$603)),ROW(68:68))-1,1)),"",INDEX(Longboard!$A$2:$C$603,SMALL(IF(Longboard!$C$2:$C$603=Data!$A$20,ROW(Longboard!$A$2:$A$603)),ROW(68:68))-1,1))</f>
        <v/>
      </c>
      <c r="B71" s="30" t="str">
        <f t="array" ref="B71">IF(ISERROR(INDEX(Longboard!$A$2:$C$603,SMALL(IF(Longboard!$C$2:$C$603=Data!$A$20,ROW(Longboard!$B$2:$B$603)),ROW(68:68))-1,2)),"",INDEX(Longboard!$A$2:$C$603,SMALL(IF(Longboard!$C$2:$C$603=Data!$A$20,ROW(Longboard!$B$2:$B$603)),ROW(68:68))-1,2))</f>
        <v/>
      </c>
    </row>
    <row r="72" spans="1:2" ht="15.75" thickBot="1">
      <c r="A72" s="30" t="str">
        <f t="array" ref="A72">IF(ISERROR(INDEX(Longboard!$A$2:$C$603,SMALL(IF(Longboard!$C$2:$C$603=Data!$A$20,ROW(Longboard!$A$2:$A$603)),ROW(69:69))-1,1)),"",INDEX(Longboard!$A$2:$C$603,SMALL(IF(Longboard!$C$2:$C$603=Data!$A$20,ROW(Longboard!$A$2:$A$603)),ROW(69:69))-1,1))</f>
        <v/>
      </c>
      <c r="B72" s="30" t="str">
        <f t="array" ref="B72">IF(ISERROR(INDEX(Longboard!$A$2:$C$603,SMALL(IF(Longboard!$C$2:$C$603=Data!$A$20,ROW(Longboard!$B$2:$B$603)),ROW(69:69))-1,2)),"",INDEX(Longboard!$A$2:$C$603,SMALL(IF(Longboard!$C$2:$C$603=Data!$A$20,ROW(Longboard!$B$2:$B$603)),ROW(69:69))-1,2))</f>
        <v/>
      </c>
    </row>
    <row r="73" spans="1:2" ht="15.75" thickBot="1">
      <c r="A73" s="30" t="str">
        <f t="array" ref="A73">IF(ISERROR(INDEX(Longboard!$A$2:$C$603,SMALL(IF(Longboard!$C$2:$C$603=Data!$A$20,ROW(Longboard!$A$2:$A$603)),ROW(70:70))-1,1)),"",INDEX(Longboard!$A$2:$C$603,SMALL(IF(Longboard!$C$2:$C$603=Data!$A$20,ROW(Longboard!$A$2:$A$603)),ROW(70:70))-1,1))</f>
        <v/>
      </c>
      <c r="B73" s="30" t="str">
        <f t="array" ref="B73">IF(ISERROR(INDEX(Longboard!$A$2:$C$603,SMALL(IF(Longboard!$C$2:$C$603=Data!$A$20,ROW(Longboard!$B$2:$B$603)),ROW(70:70))-1,2)),"",INDEX(Longboard!$A$2:$C$603,SMALL(IF(Longboard!$C$2:$C$603=Data!$A$20,ROW(Longboard!$B$2:$B$603)),ROW(70:70))-1,2))</f>
        <v/>
      </c>
    </row>
    <row r="74" spans="1:2" ht="15.75" thickBot="1">
      <c r="A74" s="30" t="str">
        <f t="array" ref="A74">IF(ISERROR(INDEX(Longboard!$A$2:$C$603,SMALL(IF(Longboard!$C$2:$C$603=Data!$A$20,ROW(Longboard!$A$2:$A$603)),ROW(71:71))-1,1)),"",INDEX(Longboard!$A$2:$C$603,SMALL(IF(Longboard!$C$2:$C$603=Data!$A$20,ROW(Longboard!$A$2:$A$603)),ROW(71:71))-1,1))</f>
        <v/>
      </c>
      <c r="B74" s="30" t="str">
        <f t="array" ref="B74">IF(ISERROR(INDEX(Longboard!$A$2:$C$603,SMALL(IF(Longboard!$C$2:$C$603=Data!$A$20,ROW(Longboard!$B$2:$B$603)),ROW(71:71))-1,2)),"",INDEX(Longboard!$A$2:$C$603,SMALL(IF(Longboard!$C$2:$C$603=Data!$A$20,ROW(Longboard!$B$2:$B$603)),ROW(71:71))-1,2))</f>
        <v/>
      </c>
    </row>
    <row r="75" spans="1:2" ht="15.75" thickBot="1">
      <c r="A75" s="30" t="str">
        <f t="array" ref="A75">IF(ISERROR(INDEX(Longboard!$A$2:$C$603,SMALL(IF(Longboard!$C$2:$C$603=Data!$A$20,ROW(Longboard!$A$2:$A$603)),ROW(72:72))-1,1)),"",INDEX(Longboard!$A$2:$C$603,SMALL(IF(Longboard!$C$2:$C$603=Data!$A$20,ROW(Longboard!$A$2:$A$603)),ROW(72:72))-1,1))</f>
        <v/>
      </c>
      <c r="B75" s="30" t="str">
        <f t="array" ref="B75">IF(ISERROR(INDEX(Longboard!$A$2:$C$603,SMALL(IF(Longboard!$C$2:$C$603=Data!$A$20,ROW(Longboard!$B$2:$B$603)),ROW(72:72))-1,2)),"",INDEX(Longboard!$A$2:$C$603,SMALL(IF(Longboard!$C$2:$C$603=Data!$A$20,ROW(Longboard!$B$2:$B$603)),ROW(72:72))-1,2))</f>
        <v/>
      </c>
    </row>
    <row r="76" spans="1:2" ht="15.75" thickBot="1">
      <c r="A76" s="30" t="str">
        <f t="array" ref="A76">IF(ISERROR(INDEX(Longboard!$A$2:$C$603,SMALL(IF(Longboard!$C$2:$C$603=Data!$A$20,ROW(Longboard!$A$2:$A$603)),ROW(73:73))-1,1)),"",INDEX(Longboard!$A$2:$C$603,SMALL(IF(Longboard!$C$2:$C$603=Data!$A$20,ROW(Longboard!$A$2:$A$603)),ROW(73:73))-1,1))</f>
        <v/>
      </c>
      <c r="B76" s="30" t="str">
        <f t="array" ref="B76">IF(ISERROR(INDEX(Longboard!$A$2:$C$603,SMALL(IF(Longboard!$C$2:$C$603=Data!$A$20,ROW(Longboard!$B$2:$B$603)),ROW(73:73))-1,2)),"",INDEX(Longboard!$A$2:$C$603,SMALL(IF(Longboard!$C$2:$C$603=Data!$A$20,ROW(Longboard!$B$2:$B$603)),ROW(73:73))-1,2))</f>
        <v/>
      </c>
    </row>
    <row r="77" spans="1:2" ht="15.75" thickBot="1">
      <c r="A77" s="30" t="str">
        <f t="array" ref="A77">IF(ISERROR(INDEX(Longboard!$A$2:$C$603,SMALL(IF(Longboard!$C$2:$C$603=Data!$A$20,ROW(Longboard!$A$2:$A$603)),ROW(74:74))-1,1)),"",INDEX(Longboard!$A$2:$C$603,SMALL(IF(Longboard!$C$2:$C$603=Data!$A$20,ROW(Longboard!$A$2:$A$603)),ROW(74:74))-1,1))</f>
        <v/>
      </c>
      <c r="B77" s="30" t="str">
        <f t="array" ref="B77">IF(ISERROR(INDEX(Longboard!$A$2:$C$603,SMALL(IF(Longboard!$C$2:$C$603=Data!$A$20,ROW(Longboard!$B$2:$B$603)),ROW(74:74))-1,2)),"",INDEX(Longboard!$A$2:$C$603,SMALL(IF(Longboard!$C$2:$C$603=Data!$A$20,ROW(Longboard!$B$2:$B$603)),ROW(74:74))-1,2))</f>
        <v/>
      </c>
    </row>
    <row r="78" spans="1:2" ht="15.75" thickBot="1">
      <c r="A78" s="30" t="str">
        <f t="array" ref="A78">IF(ISERROR(INDEX(Longboard!$A$2:$C$603,SMALL(IF(Longboard!$C$2:$C$603=Data!$A$20,ROW(Longboard!$A$2:$A$603)),ROW(75:75))-1,1)),"",INDEX(Longboard!$A$2:$C$603,SMALL(IF(Longboard!$C$2:$C$603=Data!$A$20,ROW(Longboard!$A$2:$A$603)),ROW(75:75))-1,1))</f>
        <v/>
      </c>
      <c r="B78" s="30" t="str">
        <f t="array" ref="B78">IF(ISERROR(INDEX(Longboard!$A$2:$C$603,SMALL(IF(Longboard!$C$2:$C$603=Data!$A$20,ROW(Longboard!$B$2:$B$603)),ROW(75:75))-1,2)),"",INDEX(Longboard!$A$2:$C$603,SMALL(IF(Longboard!$C$2:$C$603=Data!$A$20,ROW(Longboard!$B$2:$B$603)),ROW(75:75))-1,2))</f>
        <v/>
      </c>
    </row>
    <row r="79" spans="1:2" ht="15.75" thickBot="1">
      <c r="A79" s="30" t="str">
        <f t="array" ref="A79">IF(ISERROR(INDEX(Longboard!$A$2:$C$603,SMALL(IF(Longboard!$C$2:$C$603=Data!$A$20,ROW(Longboard!$A$2:$A$603)),ROW(76:76))-1,1)),"",INDEX(Longboard!$A$2:$C$603,SMALL(IF(Longboard!$C$2:$C$603=Data!$A$20,ROW(Longboard!$A$2:$A$603)),ROW(76:76))-1,1))</f>
        <v/>
      </c>
      <c r="B79" s="30" t="str">
        <f t="array" ref="B79">IF(ISERROR(INDEX(Longboard!$A$2:$C$603,SMALL(IF(Longboard!$C$2:$C$603=Data!$A$20,ROW(Longboard!$B$2:$B$603)),ROW(76:76))-1,2)),"",INDEX(Longboard!$A$2:$C$603,SMALL(IF(Longboard!$C$2:$C$603=Data!$A$20,ROW(Longboard!$B$2:$B$603)),ROW(76:76))-1,2))</f>
        <v/>
      </c>
    </row>
    <row r="80" spans="1:2" ht="15.75" thickBot="1">
      <c r="A80" s="30" t="str">
        <f t="array" ref="A80">IF(ISERROR(INDEX(Longboard!$A$2:$C$603,SMALL(IF(Longboard!$C$2:$C$603=Data!$A$20,ROW(Longboard!$A$2:$A$603)),ROW(77:77))-1,1)),"",INDEX(Longboard!$A$2:$C$603,SMALL(IF(Longboard!$C$2:$C$603=Data!$A$20,ROW(Longboard!$A$2:$A$603)),ROW(77:77))-1,1))</f>
        <v/>
      </c>
      <c r="B80" s="30" t="str">
        <f t="array" ref="B80">IF(ISERROR(INDEX(Longboard!$A$2:$C$603,SMALL(IF(Longboard!$C$2:$C$603=Data!$A$20,ROW(Longboard!$B$2:$B$603)),ROW(77:77))-1,2)),"",INDEX(Longboard!$A$2:$C$603,SMALL(IF(Longboard!$C$2:$C$603=Data!$A$20,ROW(Longboard!$B$2:$B$603)),ROW(77:77))-1,2))</f>
        <v/>
      </c>
    </row>
    <row r="81" spans="1:2" ht="15.75" thickBot="1">
      <c r="A81" s="30" t="str">
        <f t="array" ref="A81">IF(ISERROR(INDEX(Longboard!$A$2:$C$603,SMALL(IF(Longboard!$C$2:$C$603=Data!$A$20,ROW(Longboard!$A$2:$A$603)),ROW(78:78))-1,1)),"",INDEX(Longboard!$A$2:$C$603,SMALL(IF(Longboard!$C$2:$C$603=Data!$A$20,ROW(Longboard!$A$2:$A$603)),ROW(78:78))-1,1))</f>
        <v/>
      </c>
      <c r="B81" s="30" t="str">
        <f t="array" ref="B81">IF(ISERROR(INDEX(Longboard!$A$2:$C$603,SMALL(IF(Longboard!$C$2:$C$603=Data!$A$20,ROW(Longboard!$B$2:$B$603)),ROW(78:78))-1,2)),"",INDEX(Longboard!$A$2:$C$603,SMALL(IF(Longboard!$C$2:$C$603=Data!$A$20,ROW(Longboard!$B$2:$B$603)),ROW(78:78))-1,2))</f>
        <v/>
      </c>
    </row>
    <row r="82" spans="1:2" ht="15.75" thickBot="1">
      <c r="A82" s="30" t="str">
        <f t="array" ref="A82">IF(ISERROR(INDEX(Longboard!$A$2:$C$603,SMALL(IF(Longboard!$C$2:$C$603=Data!$A$20,ROW(Longboard!$A$2:$A$603)),ROW(79:79))-1,1)),"",INDEX(Longboard!$A$2:$C$603,SMALL(IF(Longboard!$C$2:$C$603=Data!$A$20,ROW(Longboard!$A$2:$A$603)),ROW(79:79))-1,1))</f>
        <v/>
      </c>
      <c r="B82" s="30" t="str">
        <f t="array" ref="B82">IF(ISERROR(INDEX(Longboard!$A$2:$C$603,SMALL(IF(Longboard!$C$2:$C$603=Data!$A$20,ROW(Longboard!$B$2:$B$603)),ROW(79:79))-1,2)),"",INDEX(Longboard!$A$2:$C$603,SMALL(IF(Longboard!$C$2:$C$603=Data!$A$20,ROW(Longboard!$B$2:$B$603)),ROW(79:79))-1,2))</f>
        <v/>
      </c>
    </row>
    <row r="83" spans="1:2" ht="15.75" thickBot="1">
      <c r="A83" s="30" t="str">
        <f t="array" ref="A83">IF(ISERROR(INDEX(Longboard!$A$2:$C$603,SMALL(IF(Longboard!$C$2:$C$603=Data!$A$20,ROW(Longboard!$A$2:$A$603)),ROW(80:80))-1,1)),"",INDEX(Longboard!$A$2:$C$603,SMALL(IF(Longboard!$C$2:$C$603=Data!$A$20,ROW(Longboard!$A$2:$A$603)),ROW(80:80))-1,1))</f>
        <v/>
      </c>
      <c r="B83" s="30" t="str">
        <f t="array" ref="B83">IF(ISERROR(INDEX(Longboard!$A$2:$C$603,SMALL(IF(Longboard!$C$2:$C$603=Data!$A$20,ROW(Longboard!$B$2:$B$603)),ROW(80:80))-1,2)),"",INDEX(Longboard!$A$2:$C$603,SMALL(IF(Longboard!$C$2:$C$603=Data!$A$20,ROW(Longboard!$B$2:$B$603)),ROW(80:80))-1,2))</f>
        <v/>
      </c>
    </row>
    <row r="84" spans="1:2" ht="15.75" thickBot="1">
      <c r="A84" s="30" t="str">
        <f t="array" ref="A84">IF(ISERROR(INDEX(Longboard!$A$2:$C$603,SMALL(IF(Longboard!$C$2:$C$603=Data!$A$20,ROW(Longboard!$A$2:$A$603)),ROW(81:81))-1,1)),"",INDEX(Longboard!$A$2:$C$603,SMALL(IF(Longboard!$C$2:$C$603=Data!$A$20,ROW(Longboard!$A$2:$A$603)),ROW(81:81))-1,1))</f>
        <v/>
      </c>
      <c r="B84" s="30" t="str">
        <f t="array" ref="B84">IF(ISERROR(INDEX(Longboard!$A$2:$C$603,SMALL(IF(Longboard!$C$2:$C$603=Data!$A$20,ROW(Longboard!$B$2:$B$603)),ROW(81:81))-1,2)),"",INDEX(Longboard!$A$2:$C$603,SMALL(IF(Longboard!$C$2:$C$603=Data!$A$20,ROW(Longboard!$B$2:$B$603)),ROW(81:81))-1,2))</f>
        <v/>
      </c>
    </row>
    <row r="85" spans="1:2" ht="15.75" thickBot="1">
      <c r="A85" s="30" t="str">
        <f t="array" ref="A85">IF(ISERROR(INDEX(Longboard!$A$2:$C$603,SMALL(IF(Longboard!$C$2:$C$603=Data!$A$20,ROW(Longboard!$A$2:$A$603)),ROW(82:82))-1,1)),"",INDEX(Longboard!$A$2:$C$603,SMALL(IF(Longboard!$C$2:$C$603=Data!$A$20,ROW(Longboard!$A$2:$A$603)),ROW(82:82))-1,1))</f>
        <v/>
      </c>
      <c r="B85" s="30" t="str">
        <f t="array" ref="B85">IF(ISERROR(INDEX(Longboard!$A$2:$C$603,SMALL(IF(Longboard!$C$2:$C$603=Data!$A$20,ROW(Longboard!$B$2:$B$603)),ROW(82:82))-1,2)),"",INDEX(Longboard!$A$2:$C$603,SMALL(IF(Longboard!$C$2:$C$603=Data!$A$20,ROW(Longboard!$B$2:$B$603)),ROW(82:82))-1,2))</f>
        <v/>
      </c>
    </row>
    <row r="86" spans="1:2" ht="15.75" thickBot="1">
      <c r="A86" s="30" t="str">
        <f t="array" ref="A86">IF(ISERROR(INDEX(Longboard!$A$2:$C$603,SMALL(IF(Longboard!$C$2:$C$603=Data!$A$20,ROW(Longboard!$A$2:$A$603)),ROW(83:83))-1,1)),"",INDEX(Longboard!$A$2:$C$603,SMALL(IF(Longboard!$C$2:$C$603=Data!$A$20,ROW(Longboard!$A$2:$A$603)),ROW(83:83))-1,1))</f>
        <v/>
      </c>
      <c r="B86" s="30" t="str">
        <f t="array" ref="B86">IF(ISERROR(INDEX(Longboard!$A$2:$C$603,SMALL(IF(Longboard!$C$2:$C$603=Data!$A$20,ROW(Longboard!$B$2:$B$603)),ROW(83:83))-1,2)),"",INDEX(Longboard!$A$2:$C$603,SMALL(IF(Longboard!$C$2:$C$603=Data!$A$20,ROW(Longboard!$B$2:$B$603)),ROW(83:83))-1,2))</f>
        <v/>
      </c>
    </row>
    <row r="87" spans="1:2" ht="15.75" thickBot="1">
      <c r="A87" s="30" t="str">
        <f t="array" ref="A87">IF(ISERROR(INDEX(Longboard!$A$2:$C$603,SMALL(IF(Longboard!$C$2:$C$603=Data!$A$20,ROW(Longboard!$A$2:$A$603)),ROW(84:84))-1,1)),"",INDEX(Longboard!$A$2:$C$603,SMALL(IF(Longboard!$C$2:$C$603=Data!$A$20,ROW(Longboard!$A$2:$A$603)),ROW(84:84))-1,1))</f>
        <v/>
      </c>
      <c r="B87" s="30" t="str">
        <f t="array" ref="B87">IF(ISERROR(INDEX(Longboard!$A$2:$C$603,SMALL(IF(Longboard!$C$2:$C$603=Data!$A$20,ROW(Longboard!$B$2:$B$603)),ROW(84:84))-1,2)),"",INDEX(Longboard!$A$2:$C$603,SMALL(IF(Longboard!$C$2:$C$603=Data!$A$20,ROW(Longboard!$B$2:$B$603)),ROW(84:84))-1,2))</f>
        <v/>
      </c>
    </row>
    <row r="88" spans="1:2" ht="15.75" thickBot="1">
      <c r="A88" s="30" t="str">
        <f t="array" ref="A88">IF(ISERROR(INDEX(Longboard!$A$2:$C$603,SMALL(IF(Longboard!$C$2:$C$603=Data!$A$20,ROW(Longboard!$A$2:$A$603)),ROW(85:85))-1,1)),"",INDEX(Longboard!$A$2:$C$603,SMALL(IF(Longboard!$C$2:$C$603=Data!$A$20,ROW(Longboard!$A$2:$A$603)),ROW(85:85))-1,1))</f>
        <v/>
      </c>
      <c r="B88" s="30" t="str">
        <f t="array" ref="B88">IF(ISERROR(INDEX(Longboard!$A$2:$C$603,SMALL(IF(Longboard!$C$2:$C$603=Data!$A$20,ROW(Longboard!$B$2:$B$603)),ROW(85:85))-1,2)),"",INDEX(Longboard!$A$2:$C$603,SMALL(IF(Longboard!$C$2:$C$603=Data!$A$20,ROW(Longboard!$B$2:$B$603)),ROW(85:85))-1,2))</f>
        <v/>
      </c>
    </row>
    <row r="89" spans="1:2" ht="15.75" thickBot="1">
      <c r="A89" s="30" t="str">
        <f t="array" ref="A89">IF(ISERROR(INDEX(Longboard!$A$2:$C$603,SMALL(IF(Longboard!$C$2:$C$603=Data!$A$20,ROW(Longboard!$A$2:$A$603)),ROW(86:86))-1,1)),"",INDEX(Longboard!$A$2:$C$603,SMALL(IF(Longboard!$C$2:$C$603=Data!$A$20,ROW(Longboard!$A$2:$A$603)),ROW(86:86))-1,1))</f>
        <v/>
      </c>
      <c r="B89" s="30" t="str">
        <f t="array" ref="B89">IF(ISERROR(INDEX(Longboard!$A$2:$C$603,SMALL(IF(Longboard!$C$2:$C$603=Data!$A$20,ROW(Longboard!$B$2:$B$603)),ROW(86:86))-1,2)),"",INDEX(Longboard!$A$2:$C$603,SMALL(IF(Longboard!$C$2:$C$603=Data!$A$20,ROW(Longboard!$B$2:$B$603)),ROW(86:86))-1,2))</f>
        <v/>
      </c>
    </row>
    <row r="90" spans="1:2" ht="15.75" thickBot="1">
      <c r="A90" s="30" t="str">
        <f t="array" ref="A90">IF(ISERROR(INDEX(Longboard!$A$2:$C$603,SMALL(IF(Longboard!$C$2:$C$603=Data!$A$20,ROW(Longboard!$A$2:$A$603)),ROW(87:87))-1,1)),"",INDEX(Longboard!$A$2:$C$603,SMALL(IF(Longboard!$C$2:$C$603=Data!$A$20,ROW(Longboard!$A$2:$A$603)),ROW(87:87))-1,1))</f>
        <v/>
      </c>
      <c r="B90" s="30" t="str">
        <f t="array" ref="B90">IF(ISERROR(INDEX(Longboard!$A$2:$C$603,SMALL(IF(Longboard!$C$2:$C$603=Data!$A$20,ROW(Longboard!$B$2:$B$603)),ROW(87:87))-1,2)),"",INDEX(Longboard!$A$2:$C$603,SMALL(IF(Longboard!$C$2:$C$603=Data!$A$20,ROW(Longboard!$B$2:$B$603)),ROW(87:87))-1,2))</f>
        <v/>
      </c>
    </row>
    <row r="91" spans="1:2" ht="15.75" thickBot="1">
      <c r="A91" s="30" t="str">
        <f t="array" ref="A91">IF(ISERROR(INDEX(Longboard!$A$2:$C$603,SMALL(IF(Longboard!$C$2:$C$603=Data!$A$20,ROW(Longboard!$A$2:$A$603)),ROW(88:88))-1,1)),"",INDEX(Longboard!$A$2:$C$603,SMALL(IF(Longboard!$C$2:$C$603=Data!$A$20,ROW(Longboard!$A$2:$A$603)),ROW(88:88))-1,1))</f>
        <v/>
      </c>
      <c r="B91" s="30" t="str">
        <f t="array" ref="B91">IF(ISERROR(INDEX(Longboard!$A$2:$C$603,SMALL(IF(Longboard!$C$2:$C$603=Data!$A$20,ROW(Longboard!$B$2:$B$603)),ROW(88:88))-1,2)),"",INDEX(Longboard!$A$2:$C$603,SMALL(IF(Longboard!$C$2:$C$603=Data!$A$20,ROW(Longboard!$B$2:$B$603)),ROW(88:88))-1,2))</f>
        <v/>
      </c>
    </row>
    <row r="92" spans="1:2" ht="15.75" thickBot="1">
      <c r="A92" s="30" t="str">
        <f t="array" ref="A92">IF(ISERROR(INDEX(Longboard!$A$2:$C$603,SMALL(IF(Longboard!$C$2:$C$603=Data!$A$20,ROW(Longboard!$A$2:$A$603)),ROW(89:89))-1,1)),"",INDEX(Longboard!$A$2:$C$603,SMALL(IF(Longboard!$C$2:$C$603=Data!$A$20,ROW(Longboard!$A$2:$A$603)),ROW(89:89))-1,1))</f>
        <v/>
      </c>
      <c r="B92" s="30" t="str">
        <f t="array" ref="B92">IF(ISERROR(INDEX(Longboard!$A$2:$C$603,SMALL(IF(Longboard!$C$2:$C$603=Data!$A$20,ROW(Longboard!$B$2:$B$603)),ROW(89:89))-1,2)),"",INDEX(Longboard!$A$2:$C$603,SMALL(IF(Longboard!$C$2:$C$603=Data!$A$20,ROW(Longboard!$B$2:$B$603)),ROW(89:89))-1,2))</f>
        <v/>
      </c>
    </row>
    <row r="93" spans="1:2" ht="15.75" thickBot="1">
      <c r="A93" s="30" t="str">
        <f t="array" ref="A93">IF(ISERROR(INDEX(Longboard!$A$2:$C$603,SMALL(IF(Longboard!$C$2:$C$603=Data!$A$20,ROW(Longboard!$A$2:$A$603)),ROW(90:90))-1,1)),"",INDEX(Longboard!$A$2:$C$603,SMALL(IF(Longboard!$C$2:$C$603=Data!$A$20,ROW(Longboard!$A$2:$A$603)),ROW(90:90))-1,1))</f>
        <v/>
      </c>
      <c r="B93" s="30" t="str">
        <f t="array" ref="B93">IF(ISERROR(INDEX(Longboard!$A$2:$C$603,SMALL(IF(Longboard!$C$2:$C$603=Data!$A$20,ROW(Longboard!$B$2:$B$603)),ROW(90:90))-1,2)),"",INDEX(Longboard!$A$2:$C$603,SMALL(IF(Longboard!$C$2:$C$603=Data!$A$20,ROW(Longboard!$B$2:$B$603)),ROW(90:90))-1,2))</f>
        <v/>
      </c>
    </row>
    <row r="94" spans="1:2" ht="15.75" thickBot="1">
      <c r="A94" s="30" t="str">
        <f t="array" ref="A94">IF(ISERROR(INDEX(Longboard!$A$2:$C$603,SMALL(IF(Longboard!$C$2:$C$603=Data!$A$20,ROW(Longboard!$A$2:$A$603)),ROW(91:91))-1,1)),"",INDEX(Longboard!$A$2:$C$603,SMALL(IF(Longboard!$C$2:$C$603=Data!$A$20,ROW(Longboard!$A$2:$A$603)),ROW(91:91))-1,1))</f>
        <v/>
      </c>
      <c r="B94" s="30" t="str">
        <f t="array" ref="B94">IF(ISERROR(INDEX(Longboard!$A$2:$C$603,SMALL(IF(Longboard!$C$2:$C$603=Data!$A$20,ROW(Longboard!$B$2:$B$603)),ROW(91:91))-1,2)),"",INDEX(Longboard!$A$2:$C$603,SMALL(IF(Longboard!$C$2:$C$603=Data!$A$20,ROW(Longboard!$B$2:$B$603)),ROW(91:91))-1,2))</f>
        <v/>
      </c>
    </row>
    <row r="95" spans="1:2" ht="15.75" thickBot="1">
      <c r="A95" s="30" t="str">
        <f t="array" ref="A95">IF(ISERROR(INDEX(Longboard!$A$2:$C$603,SMALL(IF(Longboard!$C$2:$C$603=Data!$A$20,ROW(Longboard!$A$2:$A$603)),ROW(92:92))-1,1)),"",INDEX(Longboard!$A$2:$C$603,SMALL(IF(Longboard!$C$2:$C$603=Data!$A$20,ROW(Longboard!$A$2:$A$603)),ROW(92:92))-1,1))</f>
        <v/>
      </c>
      <c r="B95" s="30" t="str">
        <f t="array" ref="B95">IF(ISERROR(INDEX(Longboard!$A$2:$C$603,SMALL(IF(Longboard!$C$2:$C$603=Data!$A$20,ROW(Longboard!$B$2:$B$603)),ROW(92:92))-1,2)),"",INDEX(Longboard!$A$2:$C$603,SMALL(IF(Longboard!$C$2:$C$603=Data!$A$20,ROW(Longboard!$B$2:$B$603)),ROW(92:92))-1,2))</f>
        <v/>
      </c>
    </row>
    <row r="96" spans="1:2" ht="15.75" thickBot="1">
      <c r="A96" s="30" t="str">
        <f t="array" ref="A96">IF(ISERROR(INDEX(Longboard!$A$2:$C$603,SMALL(IF(Longboard!$C$2:$C$603=Data!$A$20,ROW(Longboard!$A$2:$A$603)),ROW(93:93))-1,1)),"",INDEX(Longboard!$A$2:$C$603,SMALL(IF(Longboard!$C$2:$C$603=Data!$A$20,ROW(Longboard!$A$2:$A$603)),ROW(93:93))-1,1))</f>
        <v/>
      </c>
      <c r="B96" s="30" t="str">
        <f t="array" ref="B96">IF(ISERROR(INDEX(Longboard!$A$2:$C$603,SMALL(IF(Longboard!$C$2:$C$603=Data!$A$20,ROW(Longboard!$B$2:$B$603)),ROW(93:93))-1,2)),"",INDEX(Longboard!$A$2:$C$603,SMALL(IF(Longboard!$C$2:$C$603=Data!$A$20,ROW(Longboard!$B$2:$B$603)),ROW(93:93))-1,2))</f>
        <v/>
      </c>
    </row>
    <row r="97" spans="1:2" ht="15.75" thickBot="1">
      <c r="A97" s="30" t="str">
        <f t="array" ref="A97">IF(ISERROR(INDEX(Longboard!$A$2:$C$603,SMALL(IF(Longboard!$C$2:$C$603=Data!$A$20,ROW(Longboard!$A$2:$A$603)),ROW(94:94))-1,1)),"",INDEX(Longboard!$A$2:$C$603,SMALL(IF(Longboard!$C$2:$C$603=Data!$A$20,ROW(Longboard!$A$2:$A$603)),ROW(94:94))-1,1))</f>
        <v/>
      </c>
      <c r="B97" s="30" t="str">
        <f t="array" ref="B97">IF(ISERROR(INDEX(Longboard!$A$2:$C$603,SMALL(IF(Longboard!$C$2:$C$603=Data!$A$20,ROW(Longboard!$B$2:$B$603)),ROW(94:94))-1,2)),"",INDEX(Longboard!$A$2:$C$603,SMALL(IF(Longboard!$C$2:$C$603=Data!$A$20,ROW(Longboard!$B$2:$B$603)),ROW(94:94))-1,2))</f>
        <v/>
      </c>
    </row>
    <row r="98" spans="1:2" ht="15.75" thickBot="1">
      <c r="A98" s="30" t="str">
        <f t="array" ref="A98">IF(ISERROR(INDEX(Longboard!$A$2:$C$603,SMALL(IF(Longboard!$C$2:$C$603=Data!$A$20,ROW(Longboard!$A$2:$A$603)),ROW(95:95))-1,1)),"",INDEX(Longboard!$A$2:$C$603,SMALL(IF(Longboard!$C$2:$C$603=Data!$A$20,ROW(Longboard!$A$2:$A$603)),ROW(95:95))-1,1))</f>
        <v/>
      </c>
      <c r="B98" s="30" t="str">
        <f t="array" ref="B98">IF(ISERROR(INDEX(Longboard!$A$2:$C$603,SMALL(IF(Longboard!$C$2:$C$603=Data!$A$20,ROW(Longboard!$B$2:$B$603)),ROW(95:95))-1,2)),"",INDEX(Longboard!$A$2:$C$603,SMALL(IF(Longboard!$C$2:$C$603=Data!$A$20,ROW(Longboard!$B$2:$B$603)),ROW(95:95))-1,2))</f>
        <v/>
      </c>
    </row>
    <row r="99" spans="1:2" ht="15.75" thickBot="1">
      <c r="A99" s="30" t="str">
        <f t="array" ref="A99">IF(ISERROR(INDEX(Longboard!$A$2:$C$603,SMALL(IF(Longboard!$C$2:$C$603=Data!$A$20,ROW(Longboard!$A$2:$A$603)),ROW(96:96))-1,1)),"",INDEX(Longboard!$A$2:$C$603,SMALL(IF(Longboard!$C$2:$C$603=Data!$A$20,ROW(Longboard!$A$2:$A$603)),ROW(96:96))-1,1))</f>
        <v/>
      </c>
      <c r="B99" s="30" t="str">
        <f t="array" ref="B99">IF(ISERROR(INDEX(Longboard!$A$2:$C$603,SMALL(IF(Longboard!$C$2:$C$603=Data!$A$20,ROW(Longboard!$B$2:$B$603)),ROW(96:96))-1,2)),"",INDEX(Longboard!$A$2:$C$603,SMALL(IF(Longboard!$C$2:$C$603=Data!$A$20,ROW(Longboard!$B$2:$B$603)),ROW(96:96))-1,2))</f>
        <v/>
      </c>
    </row>
    <row r="100" spans="1:2" ht="15.75" thickBot="1">
      <c r="A100" s="30" t="str">
        <f t="array" ref="A100">IF(ISERROR(INDEX(Longboard!$A$2:$C$603,SMALL(IF(Longboard!$C$2:$C$603=Data!$A$20,ROW(Longboard!$A$2:$A$603)),ROW(97:97))-1,1)),"",INDEX(Longboard!$A$2:$C$603,SMALL(IF(Longboard!$C$2:$C$603=Data!$A$20,ROW(Longboard!$A$2:$A$603)),ROW(97:97))-1,1))</f>
        <v/>
      </c>
      <c r="B100" s="30" t="str">
        <f t="array" ref="B100">IF(ISERROR(INDEX(Longboard!$A$2:$C$603,SMALL(IF(Longboard!$C$2:$C$603=Data!$A$20,ROW(Longboard!$B$2:$B$603)),ROW(97:97))-1,2)),"",INDEX(Longboard!$A$2:$C$603,SMALL(IF(Longboard!$C$2:$C$603=Data!$A$20,ROW(Longboard!$B$2:$B$603)),ROW(97:97))-1,2))</f>
        <v/>
      </c>
    </row>
    <row r="101" spans="1:2" ht="15.75" thickBot="1">
      <c r="A101" s="30" t="str">
        <f t="array" ref="A101">IF(ISERROR(INDEX(Longboard!$A$2:$C$603,SMALL(IF(Longboard!$C$2:$C$603=Data!$A$20,ROW(Longboard!$A$2:$A$603)),ROW(98:98))-1,1)),"",INDEX(Longboard!$A$2:$C$603,SMALL(IF(Longboard!$C$2:$C$603=Data!$A$20,ROW(Longboard!$A$2:$A$603)),ROW(98:98))-1,1))</f>
        <v/>
      </c>
      <c r="B101" s="30" t="str">
        <f t="array" ref="B101">IF(ISERROR(INDEX(Longboard!$A$2:$C$603,SMALL(IF(Longboard!$C$2:$C$603=Data!$A$20,ROW(Longboard!$B$2:$B$603)),ROW(98:98))-1,2)),"",INDEX(Longboard!$A$2:$C$603,SMALL(IF(Longboard!$C$2:$C$603=Data!$A$20,ROW(Longboard!$B$2:$B$603)),ROW(98:98))-1,2))</f>
        <v/>
      </c>
    </row>
    <row r="102" spans="1:2" ht="15.75" thickBot="1">
      <c r="A102" s="30" t="str">
        <f t="array" ref="A102">IF(ISERROR(INDEX(Longboard!$A$2:$C$603,SMALL(IF(Longboard!$C$2:$C$603=Data!$A$20,ROW(Longboard!$A$2:$A$603)),ROW(99:99))-1,1)),"",INDEX(Longboard!$A$2:$C$603,SMALL(IF(Longboard!$C$2:$C$603=Data!$A$20,ROW(Longboard!$A$2:$A$603)),ROW(99:99))-1,1))</f>
        <v/>
      </c>
      <c r="B102" s="30" t="str">
        <f t="array" ref="B102">IF(ISERROR(INDEX(Longboard!$A$2:$C$603,SMALL(IF(Longboard!$C$2:$C$603=Data!$A$20,ROW(Longboard!$B$2:$B$603)),ROW(99:99))-1,2)),"",INDEX(Longboard!$A$2:$C$603,SMALL(IF(Longboard!$C$2:$C$603=Data!$A$20,ROW(Longboard!$B$2:$B$603)),ROW(99:99))-1,2))</f>
        <v/>
      </c>
    </row>
    <row r="103" spans="1:2" ht="15.75" thickBot="1">
      <c r="A103" s="30" t="str">
        <f t="array" ref="A103">IF(ISERROR(INDEX(Longboard!$A$2:$C$603,SMALL(IF(Longboard!$C$2:$C$603=Data!$A$20,ROW(Longboard!$A$2:$A$603)),ROW(100:100))-1,1)),"",INDEX(Longboard!$A$2:$C$603,SMALL(IF(Longboard!$C$2:$C$603=Data!$A$20,ROW(Longboard!$A$2:$A$603)),ROW(100:100))-1,1))</f>
        <v/>
      </c>
      <c r="B103" s="30" t="str">
        <f t="array" ref="B103">IF(ISERROR(INDEX(Longboard!$A$2:$C$603,SMALL(IF(Longboard!$C$2:$C$603=Data!$A$20,ROW(Longboard!$B$2:$B$603)),ROW(100:100))-1,2)),"",INDEX(Longboard!$A$2:$C$603,SMALL(IF(Longboard!$C$2:$C$603=Data!$A$20,ROW(Longboard!$B$2:$B$603)),ROW(100:100))-1,2))</f>
        <v/>
      </c>
    </row>
    <row r="104" spans="1:2" ht="15.75" thickBot="1">
      <c r="A104" s="30" t="str">
        <f t="array" ref="A104">IF(ISERROR(INDEX(Longboard!$A$2:$C$603,SMALL(IF(Longboard!$C$2:$C$603=Data!$A$20,ROW(Longboard!$A$2:$A$603)),ROW(101:101))-1,1)),"",INDEX(Longboard!$A$2:$C$603,SMALL(IF(Longboard!$C$2:$C$603=Data!$A$20,ROW(Longboard!$A$2:$A$603)),ROW(101:101))-1,1))</f>
        <v/>
      </c>
      <c r="B104" s="30" t="str">
        <f t="array" ref="B104">IF(ISERROR(INDEX(Longboard!$A$2:$C$603,SMALL(IF(Longboard!$C$2:$C$603=Data!$A$20,ROW(Longboard!$B$2:$B$603)),ROW(101:101))-1,2)),"",INDEX(Longboard!$A$2:$C$603,SMALL(IF(Longboard!$C$2:$C$603=Data!$A$20,ROW(Longboard!$B$2:$B$603)),ROW(101:101))-1,2))</f>
        <v/>
      </c>
    </row>
    <row r="105" spans="1:2" ht="15.75" thickBot="1">
      <c r="A105" s="30" t="str">
        <f t="array" ref="A105">IF(ISERROR(INDEX(Longboard!$A$2:$C$603,SMALL(IF(Longboard!$C$2:$C$603=Data!$A$20,ROW(Longboard!$A$2:$A$603)),ROW(102:102))-1,1)),"",INDEX(Longboard!$A$2:$C$603,SMALL(IF(Longboard!$C$2:$C$603=Data!$A$20,ROW(Longboard!$A$2:$A$603)),ROW(102:102))-1,1))</f>
        <v/>
      </c>
      <c r="B105" s="30" t="str">
        <f t="array" ref="B105">IF(ISERROR(INDEX(Longboard!$A$2:$C$603,SMALL(IF(Longboard!$C$2:$C$603=Data!$A$20,ROW(Longboard!$B$2:$B$603)),ROW(102:102))-1,2)),"",INDEX(Longboard!$A$2:$C$603,SMALL(IF(Longboard!$C$2:$C$603=Data!$A$20,ROW(Longboard!$B$2:$B$603)),ROW(102:102))-1,2))</f>
        <v/>
      </c>
    </row>
    <row r="106" spans="1:2" ht="15.75" thickBot="1">
      <c r="A106" s="30" t="str">
        <f t="array" ref="A106">IF(ISERROR(INDEX(Longboard!$A$2:$C$603,SMALL(IF(Longboard!$C$2:$C$603=Data!$A$20,ROW(Longboard!$A$2:$A$603)),ROW(103:103))-1,1)),"",INDEX(Longboard!$A$2:$C$603,SMALL(IF(Longboard!$C$2:$C$603=Data!$A$20,ROW(Longboard!$A$2:$A$603)),ROW(103:103))-1,1))</f>
        <v/>
      </c>
      <c r="B106" s="30" t="str">
        <f t="array" ref="B106">IF(ISERROR(INDEX(Longboard!$A$2:$C$603,SMALL(IF(Longboard!$C$2:$C$603=Data!$A$20,ROW(Longboard!$B$2:$B$603)),ROW(103:103))-1,2)),"",INDEX(Longboard!$A$2:$C$603,SMALL(IF(Longboard!$C$2:$C$603=Data!$A$20,ROW(Longboard!$B$2:$B$603)),ROW(103:103))-1,2))</f>
        <v/>
      </c>
    </row>
    <row r="107" spans="1:2" ht="15.75" thickBot="1">
      <c r="A107" s="30" t="str">
        <f t="array" ref="A107">IF(ISERROR(INDEX(Longboard!$A$2:$C$603,SMALL(IF(Longboard!$C$2:$C$603=Data!$A$20,ROW(Longboard!$A$2:$A$603)),ROW(104:104))-1,1)),"",INDEX(Longboard!$A$2:$C$603,SMALL(IF(Longboard!$C$2:$C$603=Data!$A$20,ROW(Longboard!$A$2:$A$603)),ROW(104:104))-1,1))</f>
        <v/>
      </c>
      <c r="B107" s="30" t="str">
        <f t="array" ref="B107">IF(ISERROR(INDEX(Longboard!$A$2:$C$603,SMALL(IF(Longboard!$C$2:$C$603=Data!$A$20,ROW(Longboard!$B$2:$B$603)),ROW(104:104))-1,2)),"",INDEX(Longboard!$A$2:$C$603,SMALL(IF(Longboard!$C$2:$C$603=Data!$A$20,ROW(Longboard!$B$2:$B$603)),ROW(104:104))-1,2))</f>
        <v/>
      </c>
    </row>
    <row r="108" spans="1:2" ht="15.75" thickBot="1">
      <c r="A108" s="30" t="str">
        <f t="array" ref="A108">IF(ISERROR(INDEX(Longboard!$A$2:$C$603,SMALL(IF(Longboard!$C$2:$C$603=Data!$A$20,ROW(Longboard!$A$2:$A$603)),ROW(105:105))-1,1)),"",INDEX(Longboard!$A$2:$C$603,SMALL(IF(Longboard!$C$2:$C$603=Data!$A$20,ROW(Longboard!$A$2:$A$603)),ROW(105:105))-1,1))</f>
        <v/>
      </c>
      <c r="B108" s="30" t="str">
        <f t="array" ref="B108">IF(ISERROR(INDEX(Longboard!$A$2:$C$603,SMALL(IF(Longboard!$C$2:$C$603=Data!$A$20,ROW(Longboard!$B$2:$B$603)),ROW(105:105))-1,2)),"",INDEX(Longboard!$A$2:$C$603,SMALL(IF(Longboard!$C$2:$C$603=Data!$A$20,ROW(Longboard!$B$2:$B$603)),ROW(105:105))-1,2))</f>
        <v/>
      </c>
    </row>
    <row r="109" spans="1:2" ht="15.75" thickBot="1">
      <c r="A109" s="30" t="str">
        <f t="array" ref="A109">IF(ISERROR(INDEX(Longboard!$A$2:$C$603,SMALL(IF(Longboard!$C$2:$C$603=Data!$A$20,ROW(Longboard!$A$2:$A$603)),ROW(106:106))-1,1)),"",INDEX(Longboard!$A$2:$C$603,SMALL(IF(Longboard!$C$2:$C$603=Data!$A$20,ROW(Longboard!$A$2:$A$603)),ROW(106:106))-1,1))</f>
        <v/>
      </c>
      <c r="B109" s="30" t="str">
        <f t="array" ref="B109">IF(ISERROR(INDEX(Longboard!$A$2:$C$603,SMALL(IF(Longboard!$C$2:$C$603=Data!$A$20,ROW(Longboard!$B$2:$B$603)),ROW(106:106))-1,2)),"",INDEX(Longboard!$A$2:$C$603,SMALL(IF(Longboard!$C$2:$C$603=Data!$A$20,ROW(Longboard!$B$2:$B$603)),ROW(106:106))-1,2))</f>
        <v/>
      </c>
    </row>
    <row r="110" spans="1:2" ht="15.75" thickBot="1">
      <c r="A110" s="30" t="str">
        <f t="array" ref="A110">IF(ISERROR(INDEX(Longboard!$A$2:$C$603,SMALL(IF(Longboard!$C$2:$C$603=Data!$A$20,ROW(Longboard!$A$2:$A$603)),ROW(107:107))-1,1)),"",INDEX(Longboard!$A$2:$C$603,SMALL(IF(Longboard!$C$2:$C$603=Data!$A$20,ROW(Longboard!$A$2:$A$603)),ROW(107:107))-1,1))</f>
        <v/>
      </c>
      <c r="B110" s="30" t="str">
        <f t="array" ref="B110">IF(ISERROR(INDEX(Longboard!$A$2:$C$603,SMALL(IF(Longboard!$C$2:$C$603=Data!$A$20,ROW(Longboard!$B$2:$B$603)),ROW(107:107))-1,2)),"",INDEX(Longboard!$A$2:$C$603,SMALL(IF(Longboard!$C$2:$C$603=Data!$A$20,ROW(Longboard!$B$2:$B$603)),ROW(107:107))-1,2))</f>
        <v/>
      </c>
    </row>
    <row r="111" spans="1:2" ht="15.75" thickBot="1">
      <c r="A111" s="30" t="str">
        <f t="array" ref="A111">IF(ISERROR(INDEX(Longboard!$A$2:$C$603,SMALL(IF(Longboard!$C$2:$C$603=Data!$A$20,ROW(Longboard!$A$2:$A$603)),ROW(108:108))-1,1)),"",INDEX(Longboard!$A$2:$C$603,SMALL(IF(Longboard!$C$2:$C$603=Data!$A$20,ROW(Longboard!$A$2:$A$603)),ROW(108:108))-1,1))</f>
        <v/>
      </c>
      <c r="B111" s="30" t="str">
        <f t="array" ref="B111">IF(ISERROR(INDEX(Longboard!$A$2:$C$603,SMALL(IF(Longboard!$C$2:$C$603=Data!$A$20,ROW(Longboard!$B$2:$B$603)),ROW(108:108))-1,2)),"",INDEX(Longboard!$A$2:$C$603,SMALL(IF(Longboard!$C$2:$C$603=Data!$A$20,ROW(Longboard!$B$2:$B$603)),ROW(108:108))-1,2))</f>
        <v/>
      </c>
    </row>
    <row r="112" spans="1:2" ht="15.75" thickBot="1">
      <c r="A112" s="30" t="str">
        <f t="array" ref="A112">IF(ISERROR(INDEX(Longboard!$A$2:$C$603,SMALL(IF(Longboard!$C$2:$C$603=Data!$A$20,ROW(Longboard!$A$2:$A$603)),ROW(109:109))-1,1)),"",INDEX(Longboard!$A$2:$C$603,SMALL(IF(Longboard!$C$2:$C$603=Data!$A$20,ROW(Longboard!$A$2:$A$603)),ROW(109:109))-1,1))</f>
        <v/>
      </c>
      <c r="B112" s="30" t="str">
        <f t="array" ref="B112">IF(ISERROR(INDEX(Longboard!$A$2:$C$603,SMALL(IF(Longboard!$C$2:$C$603=Data!$A$20,ROW(Longboard!$B$2:$B$603)),ROW(109:109))-1,2)),"",INDEX(Longboard!$A$2:$C$603,SMALL(IF(Longboard!$C$2:$C$603=Data!$A$20,ROW(Longboard!$B$2:$B$603)),ROW(109:109))-1,2))</f>
        <v/>
      </c>
    </row>
    <row r="113" spans="1:2" ht="15.75" thickBot="1">
      <c r="A113" s="30" t="str">
        <f t="array" ref="A113">IF(ISERROR(INDEX(Longboard!$A$2:$C$603,SMALL(IF(Longboard!$C$2:$C$603=Data!$A$20,ROW(Longboard!$A$2:$A$603)),ROW(110:110))-1,1)),"",INDEX(Longboard!$A$2:$C$603,SMALL(IF(Longboard!$C$2:$C$603=Data!$A$20,ROW(Longboard!$A$2:$A$603)),ROW(110:110))-1,1))</f>
        <v/>
      </c>
      <c r="B113" s="30" t="str">
        <f t="array" ref="B113">IF(ISERROR(INDEX(Longboard!$A$2:$C$603,SMALL(IF(Longboard!$C$2:$C$603=Data!$A$20,ROW(Longboard!$B$2:$B$603)),ROW(110:110))-1,2)),"",INDEX(Longboard!$A$2:$C$603,SMALL(IF(Longboard!$C$2:$C$603=Data!$A$20,ROW(Longboard!$B$2:$B$603)),ROW(110:110))-1,2))</f>
        <v/>
      </c>
    </row>
    <row r="114" spans="1:2" ht="15.75" thickBot="1">
      <c r="A114" s="30" t="str">
        <f t="array" ref="A114">IF(ISERROR(INDEX(Longboard!$A$2:$C$603,SMALL(IF(Longboard!$C$2:$C$603=Data!$A$20,ROW(Longboard!$A$2:$A$603)),ROW(111:111))-1,1)),"",INDEX(Longboard!$A$2:$C$603,SMALL(IF(Longboard!$C$2:$C$603=Data!$A$20,ROW(Longboard!$A$2:$A$603)),ROW(111:111))-1,1))</f>
        <v/>
      </c>
      <c r="B114" s="30" t="str">
        <f t="array" ref="B114">IF(ISERROR(INDEX(Longboard!$A$2:$C$603,SMALL(IF(Longboard!$C$2:$C$603=Data!$A$20,ROW(Longboard!$B$2:$B$603)),ROW(111:111))-1,2)),"",INDEX(Longboard!$A$2:$C$603,SMALL(IF(Longboard!$C$2:$C$603=Data!$A$20,ROW(Longboard!$B$2:$B$603)),ROW(111:111))-1,2))</f>
        <v/>
      </c>
    </row>
    <row r="115" spans="1:2" ht="15.75" thickBot="1">
      <c r="A115" s="30" t="str">
        <f t="array" ref="A115">IF(ISERROR(INDEX(Longboard!$A$2:$C$603,SMALL(IF(Longboard!$C$2:$C$603=Data!$A$20,ROW(Longboard!$A$2:$A$603)),ROW(112:112))-1,1)),"",INDEX(Longboard!$A$2:$C$603,SMALL(IF(Longboard!$C$2:$C$603=Data!$A$20,ROW(Longboard!$A$2:$A$603)),ROW(112:112))-1,1))</f>
        <v/>
      </c>
      <c r="B115" s="30" t="str">
        <f t="array" ref="B115">IF(ISERROR(INDEX(Longboard!$A$2:$C$603,SMALL(IF(Longboard!$C$2:$C$603=Data!$A$20,ROW(Longboard!$B$2:$B$603)),ROW(112:112))-1,2)),"",INDEX(Longboard!$A$2:$C$603,SMALL(IF(Longboard!$C$2:$C$603=Data!$A$20,ROW(Longboard!$B$2:$B$603)),ROW(112:112))-1,2))</f>
        <v/>
      </c>
    </row>
    <row r="116" spans="1:2" ht="15.75" thickBot="1">
      <c r="A116" s="30" t="str">
        <f t="array" ref="A116">IF(ISERROR(INDEX(Longboard!$A$2:$C$603,SMALL(IF(Longboard!$C$2:$C$603=Data!$A$20,ROW(Longboard!$A$2:$A$603)),ROW(113:113))-1,1)),"",INDEX(Longboard!$A$2:$C$603,SMALL(IF(Longboard!$C$2:$C$603=Data!$A$20,ROW(Longboard!$A$2:$A$603)),ROW(113:113))-1,1))</f>
        <v/>
      </c>
      <c r="B116" s="30" t="str">
        <f t="array" ref="B116">IF(ISERROR(INDEX(Longboard!$A$2:$C$603,SMALL(IF(Longboard!$C$2:$C$603=Data!$A$20,ROW(Longboard!$B$2:$B$603)),ROW(113:113))-1,2)),"",INDEX(Longboard!$A$2:$C$603,SMALL(IF(Longboard!$C$2:$C$603=Data!$A$20,ROW(Longboard!$B$2:$B$603)),ROW(113:113))-1,2))</f>
        <v/>
      </c>
    </row>
    <row r="117" spans="1:2" ht="15.75" thickBot="1">
      <c r="A117" s="30" t="str">
        <f t="array" ref="A117">IF(ISERROR(INDEX(Longboard!$A$2:$C$603,SMALL(IF(Longboard!$C$2:$C$603=Data!$A$20,ROW(Longboard!$A$2:$A$603)),ROW(114:114))-1,1)),"",INDEX(Longboard!$A$2:$C$603,SMALL(IF(Longboard!$C$2:$C$603=Data!$A$20,ROW(Longboard!$A$2:$A$603)),ROW(114:114))-1,1))</f>
        <v/>
      </c>
      <c r="B117" s="30" t="str">
        <f t="array" ref="B117">IF(ISERROR(INDEX(Longboard!$A$2:$C$603,SMALL(IF(Longboard!$C$2:$C$603=Data!$A$20,ROW(Longboard!$B$2:$B$603)),ROW(114:114))-1,2)),"",INDEX(Longboard!$A$2:$C$603,SMALL(IF(Longboard!$C$2:$C$603=Data!$A$20,ROW(Longboard!$B$2:$B$603)),ROW(114:114))-1,2))</f>
        <v/>
      </c>
    </row>
    <row r="118" spans="1:2" ht="15.75" thickBot="1">
      <c r="A118" s="30" t="str">
        <f t="array" ref="A118">IF(ISERROR(INDEX(Longboard!$A$2:$C$603,SMALL(IF(Longboard!$C$2:$C$603=Data!$A$20,ROW(Longboard!$A$2:$A$603)),ROW(115:115))-1,1)),"",INDEX(Longboard!$A$2:$C$603,SMALL(IF(Longboard!$C$2:$C$603=Data!$A$20,ROW(Longboard!$A$2:$A$603)),ROW(115:115))-1,1))</f>
        <v/>
      </c>
      <c r="B118" s="30" t="str">
        <f t="array" ref="B118">IF(ISERROR(INDEX(Longboard!$A$2:$C$603,SMALL(IF(Longboard!$C$2:$C$603=Data!$A$20,ROW(Longboard!$B$2:$B$603)),ROW(115:115))-1,2)),"",INDEX(Longboard!$A$2:$C$603,SMALL(IF(Longboard!$C$2:$C$603=Data!$A$20,ROW(Longboard!$B$2:$B$603)),ROW(115:115))-1,2))</f>
        <v/>
      </c>
    </row>
    <row r="119" spans="1:2" ht="15.75" thickBot="1">
      <c r="A119" s="30" t="str">
        <f t="array" ref="A119">IF(ISERROR(INDEX(Longboard!$A$2:$C$603,SMALL(IF(Longboard!$C$2:$C$603=Data!$A$20,ROW(Longboard!$A$2:$A$603)),ROW(116:116))-1,1)),"",INDEX(Longboard!$A$2:$C$603,SMALL(IF(Longboard!$C$2:$C$603=Data!$A$20,ROW(Longboard!$A$2:$A$603)),ROW(116:116))-1,1))</f>
        <v/>
      </c>
      <c r="B119" s="30" t="str">
        <f t="array" ref="B119">IF(ISERROR(INDEX(Longboard!$A$2:$C$603,SMALL(IF(Longboard!$C$2:$C$603=Data!$A$20,ROW(Longboard!$B$2:$B$603)),ROW(116:116))-1,2)),"",INDEX(Longboard!$A$2:$C$603,SMALL(IF(Longboard!$C$2:$C$603=Data!$A$20,ROW(Longboard!$B$2:$B$603)),ROW(116:116))-1,2))</f>
        <v/>
      </c>
    </row>
    <row r="120" spans="1:2" ht="15.75" thickBot="1">
      <c r="A120" s="30" t="str">
        <f t="array" ref="A120">IF(ISERROR(INDEX(Longboard!$A$2:$C$603,SMALL(IF(Longboard!$C$2:$C$603=Data!$A$20,ROW(Longboard!$A$2:$A$603)),ROW(117:117))-1,1)),"",INDEX(Longboard!$A$2:$C$603,SMALL(IF(Longboard!$C$2:$C$603=Data!$A$20,ROW(Longboard!$A$2:$A$603)),ROW(117:117))-1,1))</f>
        <v/>
      </c>
      <c r="B120" s="30" t="str">
        <f t="array" ref="B120">IF(ISERROR(INDEX(Longboard!$A$2:$C$603,SMALL(IF(Longboard!$C$2:$C$603=Data!$A$20,ROW(Longboard!$B$2:$B$603)),ROW(117:117))-1,2)),"",INDEX(Longboard!$A$2:$C$603,SMALL(IF(Longboard!$C$2:$C$603=Data!$A$20,ROW(Longboard!$B$2:$B$603)),ROW(117:117))-1,2))</f>
        <v/>
      </c>
    </row>
    <row r="121" spans="1:2" ht="15.75" thickBot="1">
      <c r="A121" s="30" t="str">
        <f t="array" ref="A121">IF(ISERROR(INDEX(Longboard!$A$2:$C$603,SMALL(IF(Longboard!$C$2:$C$603=Data!$A$20,ROW(Longboard!$A$2:$A$603)),ROW(118:118))-1,1)),"",INDEX(Longboard!$A$2:$C$603,SMALL(IF(Longboard!$C$2:$C$603=Data!$A$20,ROW(Longboard!$A$2:$A$603)),ROW(118:118))-1,1))</f>
        <v/>
      </c>
      <c r="B121" s="30" t="str">
        <f t="array" ref="B121">IF(ISERROR(INDEX(Longboard!$A$2:$C$603,SMALL(IF(Longboard!$C$2:$C$603=Data!$A$20,ROW(Longboard!$B$2:$B$603)),ROW(118:118))-1,2)),"",INDEX(Longboard!$A$2:$C$603,SMALL(IF(Longboard!$C$2:$C$603=Data!$A$20,ROW(Longboard!$B$2:$B$603)),ROW(118:118))-1,2))</f>
        <v/>
      </c>
    </row>
    <row r="122" spans="1:2" ht="15.75" thickBot="1">
      <c r="A122" s="30" t="str">
        <f t="array" ref="A122">IF(ISERROR(INDEX(Longboard!$A$2:$C$603,SMALL(IF(Longboard!$C$2:$C$603=Data!$A$20,ROW(Longboard!$A$2:$A$603)),ROW(119:119))-1,1)),"",INDEX(Longboard!$A$2:$C$603,SMALL(IF(Longboard!$C$2:$C$603=Data!$A$20,ROW(Longboard!$A$2:$A$603)),ROW(119:119))-1,1))</f>
        <v/>
      </c>
      <c r="B122" s="30" t="str">
        <f t="array" ref="B122">IF(ISERROR(INDEX(Longboard!$A$2:$C$603,SMALL(IF(Longboard!$C$2:$C$603=Data!$A$20,ROW(Longboard!$B$2:$B$603)),ROW(119:119))-1,2)),"",INDEX(Longboard!$A$2:$C$603,SMALL(IF(Longboard!$C$2:$C$603=Data!$A$20,ROW(Longboard!$B$2:$B$603)),ROW(119:119))-1,2))</f>
        <v/>
      </c>
    </row>
    <row r="123" spans="1:2" ht="15.75" thickBot="1">
      <c r="A123" s="30" t="str">
        <f t="array" ref="A123">IF(ISERROR(INDEX(Longboard!$A$2:$C$603,SMALL(IF(Longboard!$C$2:$C$603=Data!$A$20,ROW(Longboard!$A$2:$A$603)),ROW(120:120))-1,1)),"",INDEX(Longboard!$A$2:$C$603,SMALL(IF(Longboard!$C$2:$C$603=Data!$A$20,ROW(Longboard!$A$2:$A$603)),ROW(120:120))-1,1))</f>
        <v/>
      </c>
      <c r="B123" s="30" t="str">
        <f t="array" ref="B123">IF(ISERROR(INDEX(Longboard!$A$2:$C$603,SMALL(IF(Longboard!$C$2:$C$603=Data!$A$20,ROW(Longboard!$B$2:$B$603)),ROW(120:120))-1,2)),"",INDEX(Longboard!$A$2:$C$603,SMALL(IF(Longboard!$C$2:$C$603=Data!$A$20,ROW(Longboard!$B$2:$B$603)),ROW(120:120))-1,2))</f>
        <v/>
      </c>
    </row>
    <row r="124" spans="1:2" ht="15.75" thickBot="1">
      <c r="A124" s="30" t="str">
        <f t="array" ref="A124">IF(ISERROR(INDEX(Longboard!$A$2:$C$603,SMALL(IF(Longboard!$C$2:$C$603=Data!$A$20,ROW(Longboard!$A$2:$A$603)),ROW(121:121))-1,1)),"",INDEX(Longboard!$A$2:$C$603,SMALL(IF(Longboard!$C$2:$C$603=Data!$A$20,ROW(Longboard!$A$2:$A$603)),ROW(121:121))-1,1))</f>
        <v/>
      </c>
      <c r="B124" s="30" t="str">
        <f t="array" ref="B124">IF(ISERROR(INDEX(Longboard!$A$2:$C$603,SMALL(IF(Longboard!$C$2:$C$603=Data!$A$20,ROW(Longboard!$B$2:$B$603)),ROW(121:121))-1,2)),"",INDEX(Longboard!$A$2:$C$603,SMALL(IF(Longboard!$C$2:$C$603=Data!$A$20,ROW(Longboard!$B$2:$B$603)),ROW(121:121))-1,2))</f>
        <v/>
      </c>
    </row>
    <row r="125" spans="1:2" ht="15.75" thickBot="1">
      <c r="A125" s="30" t="str">
        <f t="array" ref="A125">IF(ISERROR(INDEX(Longboard!$A$2:$C$603,SMALL(IF(Longboard!$C$2:$C$603=Data!$A$20,ROW(Longboard!$A$2:$A$603)),ROW(122:122))-1,1)),"",INDEX(Longboard!$A$2:$C$603,SMALL(IF(Longboard!$C$2:$C$603=Data!$A$20,ROW(Longboard!$A$2:$A$603)),ROW(122:122))-1,1))</f>
        <v/>
      </c>
      <c r="B125" s="30" t="str">
        <f t="array" ref="B125">IF(ISERROR(INDEX(Longboard!$A$2:$C$603,SMALL(IF(Longboard!$C$2:$C$603=Data!$A$20,ROW(Longboard!$B$2:$B$603)),ROW(122:122))-1,2)),"",INDEX(Longboard!$A$2:$C$603,SMALL(IF(Longboard!$C$2:$C$603=Data!$A$20,ROW(Longboard!$B$2:$B$603)),ROW(122:122))-1,2))</f>
        <v/>
      </c>
    </row>
    <row r="126" spans="1:2" ht="15.75" thickBot="1">
      <c r="A126" s="30" t="str">
        <f t="array" ref="A126">IF(ISERROR(INDEX(Longboard!$A$2:$C$603,SMALL(IF(Longboard!$C$2:$C$603=Data!$A$20,ROW(Longboard!$A$2:$A$603)),ROW(123:123))-1,1)),"",INDEX(Longboard!$A$2:$C$603,SMALL(IF(Longboard!$C$2:$C$603=Data!$A$20,ROW(Longboard!$A$2:$A$603)),ROW(123:123))-1,1))</f>
        <v/>
      </c>
      <c r="B126" s="30" t="str">
        <f t="array" ref="B126">IF(ISERROR(INDEX(Longboard!$A$2:$C$603,SMALL(IF(Longboard!$C$2:$C$603=Data!$A$20,ROW(Longboard!$B$2:$B$603)),ROW(123:123))-1,2)),"",INDEX(Longboard!$A$2:$C$603,SMALL(IF(Longboard!$C$2:$C$603=Data!$A$20,ROW(Longboard!$B$2:$B$603)),ROW(123:123))-1,2))</f>
        <v/>
      </c>
    </row>
    <row r="127" spans="1:2" ht="15.75" thickBot="1">
      <c r="A127" s="30" t="str">
        <f t="array" ref="A127">IF(ISERROR(INDEX(Longboard!$A$2:$C$603,SMALL(IF(Longboard!$C$2:$C$603=Data!$A$20,ROW(Longboard!$A$2:$A$603)),ROW(124:124))-1,1)),"",INDEX(Longboard!$A$2:$C$603,SMALL(IF(Longboard!$C$2:$C$603=Data!$A$20,ROW(Longboard!$A$2:$A$603)),ROW(124:124))-1,1))</f>
        <v/>
      </c>
      <c r="B127" s="30" t="str">
        <f t="array" ref="B127">IF(ISERROR(INDEX(Longboard!$A$2:$C$603,SMALL(IF(Longboard!$C$2:$C$603=Data!$A$20,ROW(Longboard!$B$2:$B$603)),ROW(124:124))-1,2)),"",INDEX(Longboard!$A$2:$C$603,SMALL(IF(Longboard!$C$2:$C$603=Data!$A$20,ROW(Longboard!$B$2:$B$603)),ROW(124:124))-1,2))</f>
        <v/>
      </c>
    </row>
    <row r="128" spans="1:2" ht="15.75" thickBot="1">
      <c r="A128" s="30" t="str">
        <f t="array" ref="A128">IF(ISERROR(INDEX(Longboard!$A$2:$C$603,SMALL(IF(Longboard!$C$2:$C$603=Data!$A$20,ROW(Longboard!$A$2:$A$603)),ROW(125:125))-1,1)),"",INDEX(Longboard!$A$2:$C$603,SMALL(IF(Longboard!$C$2:$C$603=Data!$A$20,ROW(Longboard!$A$2:$A$603)),ROW(125:125))-1,1))</f>
        <v/>
      </c>
      <c r="B128" s="30" t="str">
        <f t="array" ref="B128">IF(ISERROR(INDEX(Longboard!$A$2:$C$603,SMALL(IF(Longboard!$C$2:$C$603=Data!$A$20,ROW(Longboard!$B$2:$B$603)),ROW(125:125))-1,2)),"",INDEX(Longboard!$A$2:$C$603,SMALL(IF(Longboard!$C$2:$C$603=Data!$A$20,ROW(Longboard!$B$2:$B$603)),ROW(125:125))-1,2))</f>
        <v/>
      </c>
    </row>
    <row r="129" spans="1:2" ht="15.75" thickBot="1">
      <c r="A129" s="30" t="str">
        <f t="array" ref="A129">IF(ISERROR(INDEX(Longboard!$A$2:$C$603,SMALL(IF(Longboard!$C$2:$C$603=Data!$A$20,ROW(Longboard!$A$2:$A$603)),ROW(126:126))-1,1)),"",INDEX(Longboard!$A$2:$C$603,SMALL(IF(Longboard!$C$2:$C$603=Data!$A$20,ROW(Longboard!$A$2:$A$603)),ROW(126:126))-1,1))</f>
        <v/>
      </c>
      <c r="B129" s="30" t="str">
        <f t="array" ref="B129">IF(ISERROR(INDEX(Longboard!$A$2:$C$603,SMALL(IF(Longboard!$C$2:$C$603=Data!$A$20,ROW(Longboard!$B$2:$B$603)),ROW(126:126))-1,2)),"",INDEX(Longboard!$A$2:$C$603,SMALL(IF(Longboard!$C$2:$C$603=Data!$A$20,ROW(Longboard!$B$2:$B$603)),ROW(126:126))-1,2))</f>
        <v/>
      </c>
    </row>
    <row r="130" spans="1:2" ht="15.75" thickBot="1">
      <c r="A130" s="30" t="str">
        <f t="array" ref="A130">IF(ISERROR(INDEX(Longboard!$A$2:$C$603,SMALL(IF(Longboard!$C$2:$C$603=Data!$A$20,ROW(Longboard!$A$2:$A$603)),ROW(127:127))-1,1)),"",INDEX(Longboard!$A$2:$C$603,SMALL(IF(Longboard!$C$2:$C$603=Data!$A$20,ROW(Longboard!$A$2:$A$603)),ROW(127:127))-1,1))</f>
        <v/>
      </c>
      <c r="B130" s="30" t="str">
        <f t="array" ref="B130">IF(ISERROR(INDEX(Longboard!$A$2:$C$603,SMALL(IF(Longboard!$C$2:$C$603=Data!$A$20,ROW(Longboard!$B$2:$B$603)),ROW(127:127))-1,2)),"",INDEX(Longboard!$A$2:$C$603,SMALL(IF(Longboard!$C$2:$C$603=Data!$A$20,ROW(Longboard!$B$2:$B$603)),ROW(127:127))-1,2))</f>
        <v/>
      </c>
    </row>
    <row r="131" spans="1:2" ht="15.75" thickBot="1">
      <c r="A131" s="30" t="str">
        <f t="array" ref="A131">IF(ISERROR(INDEX(Longboard!$A$2:$C$603,SMALL(IF(Longboard!$C$2:$C$603=Data!$A$20,ROW(Longboard!$A$2:$A$603)),ROW(128:128))-1,1)),"",INDEX(Longboard!$A$2:$C$603,SMALL(IF(Longboard!$C$2:$C$603=Data!$A$20,ROW(Longboard!$A$2:$A$603)),ROW(128:128))-1,1))</f>
        <v/>
      </c>
      <c r="B131" s="30" t="str">
        <f t="array" ref="B131">IF(ISERROR(INDEX(Longboard!$A$2:$C$603,SMALL(IF(Longboard!$C$2:$C$603=Data!$A$20,ROW(Longboard!$B$2:$B$603)),ROW(128:128))-1,2)),"",INDEX(Longboard!$A$2:$C$603,SMALL(IF(Longboard!$C$2:$C$603=Data!$A$20,ROW(Longboard!$B$2:$B$603)),ROW(128:128))-1,2))</f>
        <v/>
      </c>
    </row>
    <row r="132" spans="1:2" ht="15.75" thickBot="1">
      <c r="A132" s="30" t="str">
        <f t="array" ref="A132">IF(ISERROR(INDEX(Longboard!$A$2:$C$603,SMALL(IF(Longboard!$C$2:$C$603=Data!$A$20,ROW(Longboard!$A$2:$A$603)),ROW(129:129))-1,1)),"",INDEX(Longboard!$A$2:$C$603,SMALL(IF(Longboard!$C$2:$C$603=Data!$A$20,ROW(Longboard!$A$2:$A$603)),ROW(129:129))-1,1))</f>
        <v/>
      </c>
      <c r="B132" s="30" t="str">
        <f t="array" ref="B132">IF(ISERROR(INDEX(Longboard!$A$2:$C$603,SMALL(IF(Longboard!$C$2:$C$603=Data!$A$20,ROW(Longboard!$B$2:$B$603)),ROW(129:129))-1,2)),"",INDEX(Longboard!$A$2:$C$603,SMALL(IF(Longboard!$C$2:$C$603=Data!$A$20,ROW(Longboard!$B$2:$B$603)),ROW(129:129))-1,2))</f>
        <v/>
      </c>
    </row>
    <row r="133" spans="1:2" ht="15.75" thickBot="1">
      <c r="A133" s="30" t="str">
        <f t="array" ref="A133">IF(ISERROR(INDEX(Longboard!$A$2:$C$603,SMALL(IF(Longboard!$C$2:$C$603=Data!$A$20,ROW(Longboard!$A$2:$A$603)),ROW(130:130))-1,1)),"",INDEX(Longboard!$A$2:$C$603,SMALL(IF(Longboard!$C$2:$C$603=Data!$A$20,ROW(Longboard!$A$2:$A$603)),ROW(130:130))-1,1))</f>
        <v/>
      </c>
      <c r="B133" s="30" t="str">
        <f t="array" ref="B133">IF(ISERROR(INDEX(Longboard!$A$2:$C$603,SMALL(IF(Longboard!$C$2:$C$603=Data!$A$20,ROW(Longboard!$B$2:$B$603)),ROW(130:130))-1,2)),"",INDEX(Longboard!$A$2:$C$603,SMALL(IF(Longboard!$C$2:$C$603=Data!$A$20,ROW(Longboard!$B$2:$B$603)),ROW(130:130))-1,2))</f>
        <v/>
      </c>
    </row>
    <row r="134" spans="1:2" ht="15.75" thickBot="1">
      <c r="A134" s="30" t="str">
        <f t="array" ref="A134">IF(ISERROR(INDEX(Longboard!$A$2:$C$603,SMALL(IF(Longboard!$C$2:$C$603=Data!$A$20,ROW(Longboard!$A$2:$A$603)),ROW(131:131))-1,1)),"",INDEX(Longboard!$A$2:$C$603,SMALL(IF(Longboard!$C$2:$C$603=Data!$A$20,ROW(Longboard!$A$2:$A$603)),ROW(131:131))-1,1))</f>
        <v/>
      </c>
      <c r="B134" s="30" t="str">
        <f t="array" ref="B134">IF(ISERROR(INDEX(Longboard!$A$2:$C$603,SMALL(IF(Longboard!$C$2:$C$603=Data!$A$20,ROW(Longboard!$B$2:$B$603)),ROW(131:131))-1,2)),"",INDEX(Longboard!$A$2:$C$603,SMALL(IF(Longboard!$C$2:$C$603=Data!$A$20,ROW(Longboard!$B$2:$B$603)),ROW(131:131))-1,2))</f>
        <v/>
      </c>
    </row>
    <row r="135" spans="1:2" ht="15.75" thickBot="1">
      <c r="A135" s="30" t="str">
        <f t="array" ref="A135">IF(ISERROR(INDEX(Longboard!$A$2:$C$603,SMALL(IF(Longboard!$C$2:$C$603=Data!$A$20,ROW(Longboard!$A$2:$A$603)),ROW(132:132))-1,1)),"",INDEX(Longboard!$A$2:$C$603,SMALL(IF(Longboard!$C$2:$C$603=Data!$A$20,ROW(Longboard!$A$2:$A$603)),ROW(132:132))-1,1))</f>
        <v/>
      </c>
      <c r="B135" s="30" t="str">
        <f t="array" ref="B135">IF(ISERROR(INDEX(Longboard!$A$2:$C$603,SMALL(IF(Longboard!$C$2:$C$603=Data!$A$20,ROW(Longboard!$B$2:$B$603)),ROW(132:132))-1,2)),"",INDEX(Longboard!$A$2:$C$603,SMALL(IF(Longboard!$C$2:$C$603=Data!$A$20,ROW(Longboard!$B$2:$B$603)),ROW(132:132))-1,2))</f>
        <v/>
      </c>
    </row>
    <row r="136" spans="1:2" ht="15.75" thickBot="1">
      <c r="A136" s="30" t="str">
        <f t="array" ref="A136">IF(ISERROR(INDEX(Longboard!$A$2:$C$603,SMALL(IF(Longboard!$C$2:$C$603=Data!$A$20,ROW(Longboard!$A$2:$A$603)),ROW(133:133))-1,1)),"",INDEX(Longboard!$A$2:$C$603,SMALL(IF(Longboard!$C$2:$C$603=Data!$A$20,ROW(Longboard!$A$2:$A$603)),ROW(133:133))-1,1))</f>
        <v/>
      </c>
      <c r="B136" s="30" t="str">
        <f t="array" ref="B136">IF(ISERROR(INDEX(Longboard!$A$2:$C$603,SMALL(IF(Longboard!$C$2:$C$603=Data!$A$20,ROW(Longboard!$B$2:$B$603)),ROW(133:133))-1,2)),"",INDEX(Longboard!$A$2:$C$603,SMALL(IF(Longboard!$C$2:$C$603=Data!$A$20,ROW(Longboard!$B$2:$B$603)),ROW(133:133))-1,2))</f>
        <v/>
      </c>
    </row>
    <row r="137" spans="1:2" ht="15.75" thickBot="1">
      <c r="A137" s="30" t="str">
        <f t="array" ref="A137">IF(ISERROR(INDEX(Longboard!$A$2:$C$603,SMALL(IF(Longboard!$C$2:$C$603=Data!$A$20,ROW(Longboard!$A$2:$A$603)),ROW(134:134))-1,1)),"",INDEX(Longboard!$A$2:$C$603,SMALL(IF(Longboard!$C$2:$C$603=Data!$A$20,ROW(Longboard!$A$2:$A$603)),ROW(134:134))-1,1))</f>
        <v/>
      </c>
      <c r="B137" s="30" t="str">
        <f t="array" ref="B137">IF(ISERROR(INDEX(Longboard!$A$2:$C$603,SMALL(IF(Longboard!$C$2:$C$603=Data!$A$20,ROW(Longboard!$B$2:$B$603)),ROW(134:134))-1,2)),"",INDEX(Longboard!$A$2:$C$603,SMALL(IF(Longboard!$C$2:$C$603=Data!$A$20,ROW(Longboard!$B$2:$B$603)),ROW(134:134))-1,2))</f>
        <v/>
      </c>
    </row>
    <row r="138" spans="1:2" ht="15.75" thickBot="1">
      <c r="A138" s="30" t="str">
        <f t="array" ref="A138">IF(ISERROR(INDEX(Longboard!$A$2:$C$603,SMALL(IF(Longboard!$C$2:$C$603=Data!$A$20,ROW(Longboard!$A$2:$A$603)),ROW(135:135))-1,1)),"",INDEX(Longboard!$A$2:$C$603,SMALL(IF(Longboard!$C$2:$C$603=Data!$A$20,ROW(Longboard!$A$2:$A$603)),ROW(135:135))-1,1))</f>
        <v/>
      </c>
      <c r="B138" s="30" t="str">
        <f t="array" ref="B138">IF(ISERROR(INDEX(Longboard!$A$2:$C$603,SMALL(IF(Longboard!$C$2:$C$603=Data!$A$20,ROW(Longboard!$B$2:$B$603)),ROW(135:135))-1,2)),"",INDEX(Longboard!$A$2:$C$603,SMALL(IF(Longboard!$C$2:$C$603=Data!$A$20,ROW(Longboard!$B$2:$B$603)),ROW(135:135))-1,2))</f>
        <v/>
      </c>
    </row>
    <row r="139" spans="1:2" ht="15.75" thickBot="1">
      <c r="A139" s="30" t="str">
        <f t="array" ref="A139">IF(ISERROR(INDEX(Longboard!$A$2:$C$603,SMALL(IF(Longboard!$C$2:$C$603=Data!$A$20,ROW(Longboard!$A$2:$A$603)),ROW(136:136))-1,1)),"",INDEX(Longboard!$A$2:$C$603,SMALL(IF(Longboard!$C$2:$C$603=Data!$A$20,ROW(Longboard!$A$2:$A$603)),ROW(136:136))-1,1))</f>
        <v/>
      </c>
      <c r="B139" s="30" t="str">
        <f t="array" ref="B139">IF(ISERROR(INDEX(Longboard!$A$2:$C$603,SMALL(IF(Longboard!$C$2:$C$603=Data!$A$20,ROW(Longboard!$B$2:$B$603)),ROW(136:136))-1,2)),"",INDEX(Longboard!$A$2:$C$603,SMALL(IF(Longboard!$C$2:$C$603=Data!$A$20,ROW(Longboard!$B$2:$B$603)),ROW(136:136))-1,2))</f>
        <v/>
      </c>
    </row>
    <row r="140" spans="1:2" ht="15.75" thickBot="1">
      <c r="A140" s="30" t="str">
        <f t="array" ref="A140">IF(ISERROR(INDEX(Longboard!$A$2:$C$603,SMALL(IF(Longboard!$C$2:$C$603=Data!$A$20,ROW(Longboard!$A$2:$A$603)),ROW(137:137))-1,1)),"",INDEX(Longboard!$A$2:$C$603,SMALL(IF(Longboard!$C$2:$C$603=Data!$A$20,ROW(Longboard!$A$2:$A$603)),ROW(137:137))-1,1))</f>
        <v/>
      </c>
      <c r="B140" s="30" t="str">
        <f t="array" ref="B140">IF(ISERROR(INDEX(Longboard!$A$2:$C$603,SMALL(IF(Longboard!$C$2:$C$603=Data!$A$20,ROW(Longboard!$B$2:$B$603)),ROW(137:137))-1,2)),"",INDEX(Longboard!$A$2:$C$603,SMALL(IF(Longboard!$C$2:$C$603=Data!$A$20,ROW(Longboard!$B$2:$B$603)),ROW(137:137))-1,2))</f>
        <v/>
      </c>
    </row>
    <row r="141" spans="1:2" ht="15.75" thickBot="1">
      <c r="A141" s="30" t="str">
        <f t="array" ref="A141">IF(ISERROR(INDEX(Longboard!$A$2:$C$603,SMALL(IF(Longboard!$C$2:$C$603=Data!$A$20,ROW(Longboard!$A$2:$A$603)),ROW(138:138))-1,1)),"",INDEX(Longboard!$A$2:$C$603,SMALL(IF(Longboard!$C$2:$C$603=Data!$A$20,ROW(Longboard!$A$2:$A$603)),ROW(138:138))-1,1))</f>
        <v/>
      </c>
      <c r="B141" s="30" t="str">
        <f t="array" ref="B141">IF(ISERROR(INDEX(Longboard!$A$2:$C$603,SMALL(IF(Longboard!$C$2:$C$603=Data!$A$20,ROW(Longboard!$B$2:$B$603)),ROW(138:138))-1,2)),"",INDEX(Longboard!$A$2:$C$603,SMALL(IF(Longboard!$C$2:$C$603=Data!$A$20,ROW(Longboard!$B$2:$B$603)),ROW(138:138))-1,2))</f>
        <v/>
      </c>
    </row>
    <row r="142" spans="1:2" ht="15.75" thickBot="1">
      <c r="A142" s="30" t="str">
        <f t="array" ref="A142">IF(ISERROR(INDEX(Longboard!$A$2:$C$603,SMALL(IF(Longboard!$C$2:$C$603=Data!$A$20,ROW(Longboard!$A$2:$A$603)),ROW(139:139))-1,1)),"",INDEX(Longboard!$A$2:$C$603,SMALL(IF(Longboard!$C$2:$C$603=Data!$A$20,ROW(Longboard!$A$2:$A$603)),ROW(139:139))-1,1))</f>
        <v/>
      </c>
      <c r="B142" s="30" t="str">
        <f t="array" ref="B142">IF(ISERROR(INDEX(Longboard!$A$2:$C$603,SMALL(IF(Longboard!$C$2:$C$603=Data!$A$20,ROW(Longboard!$B$2:$B$603)),ROW(139:139))-1,2)),"",INDEX(Longboard!$A$2:$C$603,SMALL(IF(Longboard!$C$2:$C$603=Data!$A$20,ROW(Longboard!$B$2:$B$603)),ROW(139:139))-1,2))</f>
        <v/>
      </c>
    </row>
    <row r="143" spans="1:2" ht="15.75" thickBot="1">
      <c r="A143" s="30" t="str">
        <f t="array" ref="A143">IF(ISERROR(INDEX(Longboard!$A$2:$C$603,SMALL(IF(Longboard!$C$2:$C$603=Data!$A$20,ROW(Longboard!$A$2:$A$603)),ROW(140:140))-1,1)),"",INDEX(Longboard!$A$2:$C$603,SMALL(IF(Longboard!$C$2:$C$603=Data!$A$20,ROW(Longboard!$A$2:$A$603)),ROW(140:140))-1,1))</f>
        <v/>
      </c>
      <c r="B143" s="30" t="str">
        <f t="array" ref="B143">IF(ISERROR(INDEX(Longboard!$A$2:$C$603,SMALL(IF(Longboard!$C$2:$C$603=Data!$A$20,ROW(Longboard!$B$2:$B$603)),ROW(140:140))-1,2)),"",INDEX(Longboard!$A$2:$C$603,SMALL(IF(Longboard!$C$2:$C$603=Data!$A$20,ROW(Longboard!$B$2:$B$603)),ROW(140:140))-1,2))</f>
        <v/>
      </c>
    </row>
    <row r="144" spans="1:2" ht="15.75" thickBot="1">
      <c r="A144" s="30" t="str">
        <f t="array" ref="A144">IF(ISERROR(INDEX(Longboard!$A$2:$C$603,SMALL(IF(Longboard!$C$2:$C$603=Data!$A$20,ROW(Longboard!$A$2:$A$603)),ROW(141:141))-1,1)),"",INDEX(Longboard!$A$2:$C$603,SMALL(IF(Longboard!$C$2:$C$603=Data!$A$20,ROW(Longboard!$A$2:$A$603)),ROW(141:141))-1,1))</f>
        <v/>
      </c>
      <c r="B144" s="30" t="str">
        <f t="array" ref="B144">IF(ISERROR(INDEX(Longboard!$A$2:$C$603,SMALL(IF(Longboard!$C$2:$C$603=Data!$A$20,ROW(Longboard!$B$2:$B$603)),ROW(141:141))-1,2)),"",INDEX(Longboard!$A$2:$C$603,SMALL(IF(Longboard!$C$2:$C$603=Data!$A$20,ROW(Longboard!$B$2:$B$603)),ROW(141:141))-1,2))</f>
        <v/>
      </c>
    </row>
    <row r="145" spans="1:2" ht="15.75" thickBot="1">
      <c r="A145" s="30" t="str">
        <f t="array" ref="A145">IF(ISERROR(INDEX(Longboard!$A$2:$C$603,SMALL(IF(Longboard!$C$2:$C$603=Data!$A$20,ROW(Longboard!$A$2:$A$603)),ROW(142:142))-1,1)),"",INDEX(Longboard!$A$2:$C$603,SMALL(IF(Longboard!$C$2:$C$603=Data!$A$20,ROW(Longboard!$A$2:$A$603)),ROW(142:142))-1,1))</f>
        <v/>
      </c>
      <c r="B145" s="30" t="str">
        <f t="array" ref="B145">IF(ISERROR(INDEX(Longboard!$A$2:$C$603,SMALL(IF(Longboard!$C$2:$C$603=Data!$A$20,ROW(Longboard!$B$2:$B$603)),ROW(142:142))-1,2)),"",INDEX(Longboard!$A$2:$C$603,SMALL(IF(Longboard!$C$2:$C$603=Data!$A$20,ROW(Longboard!$B$2:$B$603)),ROW(142:142))-1,2))</f>
        <v/>
      </c>
    </row>
    <row r="146" spans="1:2" ht="15.75" thickBot="1">
      <c r="A146" s="30" t="str">
        <f t="array" ref="A146">IF(ISERROR(INDEX(Longboard!$A$2:$C$603,SMALL(IF(Longboard!$C$2:$C$603=Data!$A$20,ROW(Longboard!$A$2:$A$603)),ROW(143:143))-1,1)),"",INDEX(Longboard!$A$2:$C$603,SMALL(IF(Longboard!$C$2:$C$603=Data!$A$20,ROW(Longboard!$A$2:$A$603)),ROW(143:143))-1,1))</f>
        <v/>
      </c>
      <c r="B146" s="30" t="str">
        <f t="array" ref="B146">IF(ISERROR(INDEX(Longboard!$A$2:$C$603,SMALL(IF(Longboard!$C$2:$C$603=Data!$A$20,ROW(Longboard!$B$2:$B$603)),ROW(143:143))-1,2)),"",INDEX(Longboard!$A$2:$C$603,SMALL(IF(Longboard!$C$2:$C$603=Data!$A$20,ROW(Longboard!$B$2:$B$603)),ROW(143:143))-1,2))</f>
        <v/>
      </c>
    </row>
    <row r="147" spans="1:2" ht="15.75" thickBot="1">
      <c r="A147" s="30" t="str">
        <f t="array" ref="A147">IF(ISERROR(INDEX(Longboard!$A$2:$C$603,SMALL(IF(Longboard!$C$2:$C$603=Data!$A$20,ROW(Longboard!$A$2:$A$603)),ROW(144:144))-1,1)),"",INDEX(Longboard!$A$2:$C$603,SMALL(IF(Longboard!$C$2:$C$603=Data!$A$20,ROW(Longboard!$A$2:$A$603)),ROW(144:144))-1,1))</f>
        <v/>
      </c>
      <c r="B147" s="30" t="str">
        <f t="array" ref="B147">IF(ISERROR(INDEX(Longboard!$A$2:$C$603,SMALL(IF(Longboard!$C$2:$C$603=Data!$A$20,ROW(Longboard!$B$2:$B$603)),ROW(144:144))-1,2)),"",INDEX(Longboard!$A$2:$C$603,SMALL(IF(Longboard!$C$2:$C$603=Data!$A$20,ROW(Longboard!$B$2:$B$603)),ROW(144:144))-1,2))</f>
        <v/>
      </c>
    </row>
    <row r="148" spans="1:2" ht="15.75" thickBot="1">
      <c r="A148" s="30" t="str">
        <f t="array" ref="A148">IF(ISERROR(INDEX(Longboard!$A$2:$C$603,SMALL(IF(Longboard!$C$2:$C$603=Data!$A$20,ROW(Longboard!$A$2:$A$603)),ROW(145:145))-1,1)),"",INDEX(Longboard!$A$2:$C$603,SMALL(IF(Longboard!$C$2:$C$603=Data!$A$20,ROW(Longboard!$A$2:$A$603)),ROW(145:145))-1,1))</f>
        <v/>
      </c>
      <c r="B148" s="30" t="str">
        <f t="array" ref="B148">IF(ISERROR(INDEX(Longboard!$A$2:$C$603,SMALL(IF(Longboard!$C$2:$C$603=Data!$A$20,ROW(Longboard!$B$2:$B$603)),ROW(145:145))-1,2)),"",INDEX(Longboard!$A$2:$C$603,SMALL(IF(Longboard!$C$2:$C$603=Data!$A$20,ROW(Longboard!$B$2:$B$603)),ROW(145:145))-1,2))</f>
        <v/>
      </c>
    </row>
    <row r="149" spans="1:2" ht="15.75" thickBot="1">
      <c r="A149" s="30" t="str">
        <f t="array" ref="A149">IF(ISERROR(INDEX(Longboard!$A$2:$C$603,SMALL(IF(Longboard!$C$2:$C$603=Data!$A$20,ROW(Longboard!$A$2:$A$603)),ROW(146:146))-1,1)),"",INDEX(Longboard!$A$2:$C$603,SMALL(IF(Longboard!$C$2:$C$603=Data!$A$20,ROW(Longboard!$A$2:$A$603)),ROW(146:146))-1,1))</f>
        <v/>
      </c>
      <c r="B149" s="30" t="str">
        <f t="array" ref="B149">IF(ISERROR(INDEX(Longboard!$A$2:$C$603,SMALL(IF(Longboard!$C$2:$C$603=Data!$A$20,ROW(Longboard!$B$2:$B$603)),ROW(146:146))-1,2)),"",INDEX(Longboard!$A$2:$C$603,SMALL(IF(Longboard!$C$2:$C$603=Data!$A$20,ROW(Longboard!$B$2:$B$603)),ROW(146:146))-1,2))</f>
        <v/>
      </c>
    </row>
    <row r="150" spans="1:2" ht="15.75" thickBot="1">
      <c r="A150" s="30" t="str">
        <f t="array" ref="A150">IF(ISERROR(INDEX(Longboard!$A$2:$C$603,SMALL(IF(Longboard!$C$2:$C$603=Data!$A$20,ROW(Longboard!$A$2:$A$603)),ROW(147:147))-1,1)),"",INDEX(Longboard!$A$2:$C$603,SMALL(IF(Longboard!$C$2:$C$603=Data!$A$20,ROW(Longboard!$A$2:$A$603)),ROW(147:147))-1,1))</f>
        <v/>
      </c>
      <c r="B150" s="30" t="str">
        <f t="array" ref="B150">IF(ISERROR(INDEX(Longboard!$A$2:$C$603,SMALL(IF(Longboard!$C$2:$C$603=Data!$A$20,ROW(Longboard!$B$2:$B$603)),ROW(147:147))-1,2)),"",INDEX(Longboard!$A$2:$C$603,SMALL(IF(Longboard!$C$2:$C$603=Data!$A$20,ROW(Longboard!$B$2:$B$603)),ROW(147:147))-1,2))</f>
        <v/>
      </c>
    </row>
    <row r="151" spans="1:2" ht="15.75" thickBot="1">
      <c r="A151" s="30" t="str">
        <f t="array" ref="A151">IF(ISERROR(INDEX(Longboard!$A$2:$C$603,SMALL(IF(Longboard!$C$2:$C$603=Data!$A$20,ROW(Longboard!$A$2:$A$603)),ROW(148:148))-1,1)),"",INDEX(Longboard!$A$2:$C$603,SMALL(IF(Longboard!$C$2:$C$603=Data!$A$20,ROW(Longboard!$A$2:$A$603)),ROW(148:148))-1,1))</f>
        <v/>
      </c>
      <c r="B151" s="30" t="str">
        <f t="array" ref="B151">IF(ISERROR(INDEX(Longboard!$A$2:$C$603,SMALL(IF(Longboard!$C$2:$C$603=Data!$A$20,ROW(Longboard!$B$2:$B$603)),ROW(148:148))-1,2)),"",INDEX(Longboard!$A$2:$C$603,SMALL(IF(Longboard!$C$2:$C$603=Data!$A$20,ROW(Longboard!$B$2:$B$603)),ROW(148:148))-1,2))</f>
        <v/>
      </c>
    </row>
    <row r="152" spans="1:2" ht="15.75" thickBot="1">
      <c r="A152" s="30" t="str">
        <f t="array" ref="A152">IF(ISERROR(INDEX(Longboard!$A$2:$C$603,SMALL(IF(Longboard!$C$2:$C$603=Data!$A$20,ROW(Longboard!$A$2:$A$603)),ROW(149:149))-1,1)),"",INDEX(Longboard!$A$2:$C$603,SMALL(IF(Longboard!$C$2:$C$603=Data!$A$20,ROW(Longboard!$A$2:$A$603)),ROW(149:149))-1,1))</f>
        <v/>
      </c>
      <c r="B152" s="30" t="str">
        <f t="array" ref="B152">IF(ISERROR(INDEX(Longboard!$A$2:$C$603,SMALL(IF(Longboard!$C$2:$C$603=Data!$A$20,ROW(Longboard!$B$2:$B$603)),ROW(149:149))-1,2)),"",INDEX(Longboard!$A$2:$C$603,SMALL(IF(Longboard!$C$2:$C$603=Data!$A$20,ROW(Longboard!$B$2:$B$603)),ROW(149:149))-1,2))</f>
        <v/>
      </c>
    </row>
    <row r="153" spans="1:2" ht="15.75" thickBot="1">
      <c r="A153" s="30" t="str">
        <f t="array" ref="A153">IF(ISERROR(INDEX(Longboard!$A$2:$C$603,SMALL(IF(Longboard!$C$2:$C$603=Data!$A$20,ROW(Longboard!$A$2:$A$603)),ROW(150:150))-1,1)),"",INDEX(Longboard!$A$2:$C$603,SMALL(IF(Longboard!$C$2:$C$603=Data!$A$20,ROW(Longboard!$A$2:$A$603)),ROW(150:150))-1,1))</f>
        <v/>
      </c>
      <c r="B153" s="30" t="str">
        <f t="array" ref="B153">IF(ISERROR(INDEX(Longboard!$A$2:$C$603,SMALL(IF(Longboard!$C$2:$C$603=Data!$A$20,ROW(Longboard!$B$2:$B$603)),ROW(150:150))-1,2)),"",INDEX(Longboard!$A$2:$C$603,SMALL(IF(Longboard!$C$2:$C$603=Data!$A$20,ROW(Longboard!$B$2:$B$603)),ROW(150:150))-1,2))</f>
        <v/>
      </c>
    </row>
    <row r="154" spans="1:2" ht="15.75" thickBot="1">
      <c r="A154" s="30" t="str">
        <f t="array" ref="A154">IF(ISERROR(INDEX(Longboard!$A$2:$C$603,SMALL(IF(Longboard!$C$2:$C$603=Data!$A$20,ROW(Longboard!$A$2:$A$603)),ROW(151:151))-1,1)),"",INDEX(Longboard!$A$2:$C$603,SMALL(IF(Longboard!$C$2:$C$603=Data!$A$20,ROW(Longboard!$A$2:$A$603)),ROW(151:151))-1,1))</f>
        <v/>
      </c>
      <c r="B154" s="30" t="str">
        <f t="array" ref="B154">IF(ISERROR(INDEX(Longboard!$A$2:$C$603,SMALL(IF(Longboard!$C$2:$C$603=Data!$A$20,ROW(Longboard!$B$2:$B$603)),ROW(151:151))-1,2)),"",INDEX(Longboard!$A$2:$C$603,SMALL(IF(Longboard!$C$2:$C$603=Data!$A$20,ROW(Longboard!$B$2:$B$603)),ROW(151:151))-1,2))</f>
        <v/>
      </c>
    </row>
    <row r="155" spans="1:2" ht="15.75" thickBot="1">
      <c r="A155" s="30" t="str">
        <f t="array" ref="A155">IF(ISERROR(INDEX(Longboard!$A$2:$C$603,SMALL(IF(Longboard!$C$2:$C$603=Data!$A$20,ROW(Longboard!$A$2:$A$603)),ROW(152:152))-1,1)),"",INDEX(Longboard!$A$2:$C$603,SMALL(IF(Longboard!$C$2:$C$603=Data!$A$20,ROW(Longboard!$A$2:$A$603)),ROW(152:152))-1,1))</f>
        <v/>
      </c>
      <c r="B155" s="30" t="str">
        <f t="array" ref="B155">IF(ISERROR(INDEX(Longboard!$A$2:$C$603,SMALL(IF(Longboard!$C$2:$C$603=Data!$A$20,ROW(Longboard!$B$2:$B$603)),ROW(152:152))-1,2)),"",INDEX(Longboard!$A$2:$C$603,SMALL(IF(Longboard!$C$2:$C$603=Data!$A$20,ROW(Longboard!$B$2:$B$603)),ROW(152:152))-1,2))</f>
        <v/>
      </c>
    </row>
    <row r="156" spans="1:2" ht="15.75" thickBot="1">
      <c r="A156" s="30" t="str">
        <f t="array" ref="A156">IF(ISERROR(INDEX(Longboard!$A$2:$C$603,SMALL(IF(Longboard!$C$2:$C$603=Data!$A$20,ROW(Longboard!$A$2:$A$603)),ROW(153:153))-1,1)),"",INDEX(Longboard!$A$2:$C$603,SMALL(IF(Longboard!$C$2:$C$603=Data!$A$20,ROW(Longboard!$A$2:$A$603)),ROW(153:153))-1,1))</f>
        <v/>
      </c>
      <c r="B156" s="30" t="str">
        <f t="array" ref="B156">IF(ISERROR(INDEX(Longboard!$A$2:$C$603,SMALL(IF(Longboard!$C$2:$C$603=Data!$A$20,ROW(Longboard!$B$2:$B$603)),ROW(153:153))-1,2)),"",INDEX(Longboard!$A$2:$C$603,SMALL(IF(Longboard!$C$2:$C$603=Data!$A$20,ROW(Longboard!$B$2:$B$603)),ROW(153:153))-1,2))</f>
        <v/>
      </c>
    </row>
    <row r="157" spans="1:2" ht="15.75" thickBot="1">
      <c r="A157" s="30" t="str">
        <f t="array" ref="A157">IF(ISERROR(INDEX(Longboard!$A$2:$C$603,SMALL(IF(Longboard!$C$2:$C$603=Data!$A$20,ROW(Longboard!$A$2:$A$603)),ROW(154:154))-1,1)),"",INDEX(Longboard!$A$2:$C$603,SMALL(IF(Longboard!$C$2:$C$603=Data!$A$20,ROW(Longboard!$A$2:$A$603)),ROW(154:154))-1,1))</f>
        <v/>
      </c>
      <c r="B157" s="30" t="str">
        <f t="array" ref="B157">IF(ISERROR(INDEX(Longboard!$A$2:$C$603,SMALL(IF(Longboard!$C$2:$C$603=Data!$A$20,ROW(Longboard!$B$2:$B$603)),ROW(154:154))-1,2)),"",INDEX(Longboard!$A$2:$C$603,SMALL(IF(Longboard!$C$2:$C$603=Data!$A$20,ROW(Longboard!$B$2:$B$603)),ROW(154:154))-1,2))</f>
        <v/>
      </c>
    </row>
    <row r="158" spans="1:2" ht="15.75" thickBot="1">
      <c r="A158" s="30" t="str">
        <f t="array" ref="A158">IF(ISERROR(INDEX(Longboard!$A$2:$C$603,SMALL(IF(Longboard!$C$2:$C$603=Data!$A$20,ROW(Longboard!$A$2:$A$603)),ROW(155:155))-1,1)),"",INDEX(Longboard!$A$2:$C$603,SMALL(IF(Longboard!$C$2:$C$603=Data!$A$20,ROW(Longboard!$A$2:$A$603)),ROW(155:155))-1,1))</f>
        <v/>
      </c>
      <c r="B158" s="30" t="str">
        <f t="array" ref="B158">IF(ISERROR(INDEX(Longboard!$A$2:$C$603,SMALL(IF(Longboard!$C$2:$C$603=Data!$A$20,ROW(Longboard!$B$2:$B$603)),ROW(155:155))-1,2)),"",INDEX(Longboard!$A$2:$C$603,SMALL(IF(Longboard!$C$2:$C$603=Data!$A$20,ROW(Longboard!$B$2:$B$603)),ROW(155:155))-1,2))</f>
        <v/>
      </c>
    </row>
    <row r="159" spans="1:2" ht="15.75" thickBot="1">
      <c r="A159" s="30" t="str">
        <f t="array" ref="A159">IF(ISERROR(INDEX(Longboard!$A$2:$C$603,SMALL(IF(Longboard!$C$2:$C$603=Data!$A$20,ROW(Longboard!$A$2:$A$603)),ROW(156:156))-1,1)),"",INDEX(Longboard!$A$2:$C$603,SMALL(IF(Longboard!$C$2:$C$603=Data!$A$20,ROW(Longboard!$A$2:$A$603)),ROW(156:156))-1,1))</f>
        <v/>
      </c>
      <c r="B159" s="30" t="str">
        <f t="array" ref="B159">IF(ISERROR(INDEX(Longboard!$A$2:$C$603,SMALL(IF(Longboard!$C$2:$C$603=Data!$A$20,ROW(Longboard!$B$2:$B$603)),ROW(156:156))-1,2)),"",INDEX(Longboard!$A$2:$C$603,SMALL(IF(Longboard!$C$2:$C$603=Data!$A$20,ROW(Longboard!$B$2:$B$603)),ROW(156:156))-1,2))</f>
        <v/>
      </c>
    </row>
    <row r="160" spans="1:2" ht="15.75" thickBot="1">
      <c r="A160" s="30" t="str">
        <f t="array" ref="A160">IF(ISERROR(INDEX(Longboard!$A$2:$C$603,SMALL(IF(Longboard!$C$2:$C$603=Data!$A$20,ROW(Longboard!$A$2:$A$603)),ROW(157:157))-1,1)),"",INDEX(Longboard!$A$2:$C$603,SMALL(IF(Longboard!$C$2:$C$603=Data!$A$20,ROW(Longboard!$A$2:$A$603)),ROW(157:157))-1,1))</f>
        <v/>
      </c>
      <c r="B160" s="30" t="str">
        <f t="array" ref="B160">IF(ISERROR(INDEX(Longboard!$A$2:$C$603,SMALL(IF(Longboard!$C$2:$C$603=Data!$A$20,ROW(Longboard!$B$2:$B$603)),ROW(157:157))-1,2)),"",INDEX(Longboard!$A$2:$C$603,SMALL(IF(Longboard!$C$2:$C$603=Data!$A$20,ROW(Longboard!$B$2:$B$603)),ROW(157:157))-1,2))</f>
        <v/>
      </c>
    </row>
    <row r="161" spans="1:2" ht="15.75" thickBot="1">
      <c r="A161" s="30" t="str">
        <f t="array" ref="A161">IF(ISERROR(INDEX(Longboard!$A$2:$C$603,SMALL(IF(Longboard!$C$2:$C$603=Data!$A$20,ROW(Longboard!$A$2:$A$603)),ROW(158:158))-1,1)),"",INDEX(Longboard!$A$2:$C$603,SMALL(IF(Longboard!$C$2:$C$603=Data!$A$20,ROW(Longboard!$A$2:$A$603)),ROW(158:158))-1,1))</f>
        <v/>
      </c>
      <c r="B161" s="30" t="str">
        <f t="array" ref="B161">IF(ISERROR(INDEX(Longboard!$A$2:$C$603,SMALL(IF(Longboard!$C$2:$C$603=Data!$A$20,ROW(Longboard!$B$2:$B$603)),ROW(158:158))-1,2)),"",INDEX(Longboard!$A$2:$C$603,SMALL(IF(Longboard!$C$2:$C$603=Data!$A$20,ROW(Longboard!$B$2:$B$603)),ROW(158:158))-1,2))</f>
        <v/>
      </c>
    </row>
    <row r="162" spans="1:2" ht="15.75" thickBot="1">
      <c r="A162" s="30" t="str">
        <f t="array" ref="A162">IF(ISERROR(INDEX(Longboard!$A$2:$C$603,SMALL(IF(Longboard!$C$2:$C$603=Data!$A$20,ROW(Longboard!$A$2:$A$603)),ROW(159:159))-1,1)),"",INDEX(Longboard!$A$2:$C$603,SMALL(IF(Longboard!$C$2:$C$603=Data!$A$20,ROW(Longboard!$A$2:$A$603)),ROW(159:159))-1,1))</f>
        <v/>
      </c>
      <c r="B162" s="30" t="str">
        <f t="array" ref="B162">IF(ISERROR(INDEX(Longboard!$A$2:$C$603,SMALL(IF(Longboard!$C$2:$C$603=Data!$A$20,ROW(Longboard!$B$2:$B$603)),ROW(159:159))-1,2)),"",INDEX(Longboard!$A$2:$C$603,SMALL(IF(Longboard!$C$2:$C$603=Data!$A$20,ROW(Longboard!$B$2:$B$603)),ROW(159:159))-1,2))</f>
        <v/>
      </c>
    </row>
    <row r="163" spans="1:2" ht="15.75" thickBot="1">
      <c r="A163" s="30" t="str">
        <f t="array" ref="A163">IF(ISERROR(INDEX(Longboard!$A$2:$C$603,SMALL(IF(Longboard!$C$2:$C$603=Data!$A$20,ROW(Longboard!$A$2:$A$603)),ROW(160:160))-1,1)),"",INDEX(Longboard!$A$2:$C$603,SMALL(IF(Longboard!$C$2:$C$603=Data!$A$20,ROW(Longboard!$A$2:$A$603)),ROW(160:160))-1,1))</f>
        <v/>
      </c>
      <c r="B163" s="30" t="str">
        <f t="array" ref="B163">IF(ISERROR(INDEX(Longboard!$A$2:$C$603,SMALL(IF(Longboard!$C$2:$C$603=Data!$A$20,ROW(Longboard!$B$2:$B$603)),ROW(160:160))-1,2)),"",INDEX(Longboard!$A$2:$C$603,SMALL(IF(Longboard!$C$2:$C$603=Data!$A$20,ROW(Longboard!$B$2:$B$603)),ROW(160:160))-1,2))</f>
        <v/>
      </c>
    </row>
    <row r="164" spans="1:2" ht="15.75" thickBot="1">
      <c r="A164" s="30" t="str">
        <f t="array" ref="A164">IF(ISERROR(INDEX(Longboard!$A$2:$C$603,SMALL(IF(Longboard!$C$2:$C$603=Data!$A$20,ROW(Longboard!$A$2:$A$603)),ROW(161:161))-1,1)),"",INDEX(Longboard!$A$2:$C$603,SMALL(IF(Longboard!$C$2:$C$603=Data!$A$20,ROW(Longboard!$A$2:$A$603)),ROW(161:161))-1,1))</f>
        <v/>
      </c>
      <c r="B164" s="30" t="str">
        <f t="array" ref="B164">IF(ISERROR(INDEX(Longboard!$A$2:$C$603,SMALL(IF(Longboard!$C$2:$C$603=Data!$A$20,ROW(Longboard!$B$2:$B$603)),ROW(161:161))-1,2)),"",INDEX(Longboard!$A$2:$C$603,SMALL(IF(Longboard!$C$2:$C$603=Data!$A$20,ROW(Longboard!$B$2:$B$603)),ROW(161:161))-1,2))</f>
        <v/>
      </c>
    </row>
    <row r="165" spans="1:2" ht="15.75" thickBot="1">
      <c r="A165" s="30" t="str">
        <f t="array" ref="A165">IF(ISERROR(INDEX(Longboard!$A$2:$C$603,SMALL(IF(Longboard!$C$2:$C$603=Data!$A$20,ROW(Longboard!$A$2:$A$603)),ROW(162:162))-1,1)),"",INDEX(Longboard!$A$2:$C$603,SMALL(IF(Longboard!$C$2:$C$603=Data!$A$20,ROW(Longboard!$A$2:$A$603)),ROW(162:162))-1,1))</f>
        <v/>
      </c>
      <c r="B165" s="30" t="str">
        <f t="array" ref="B165">IF(ISERROR(INDEX(Longboard!$A$2:$C$603,SMALL(IF(Longboard!$C$2:$C$603=Data!$A$20,ROW(Longboard!$B$2:$B$603)),ROW(162:162))-1,2)),"",INDEX(Longboard!$A$2:$C$603,SMALL(IF(Longboard!$C$2:$C$603=Data!$A$20,ROW(Longboard!$B$2:$B$603)),ROW(162:162))-1,2))</f>
        <v/>
      </c>
    </row>
    <row r="166" spans="1:2" ht="15.75" thickBot="1">
      <c r="A166" s="30" t="str">
        <f t="array" ref="A166">IF(ISERROR(INDEX(Longboard!$A$2:$C$603,SMALL(IF(Longboard!$C$2:$C$603=Data!$A$20,ROW(Longboard!$A$2:$A$603)),ROW(163:163))-1,1)),"",INDEX(Longboard!$A$2:$C$603,SMALL(IF(Longboard!$C$2:$C$603=Data!$A$20,ROW(Longboard!$A$2:$A$603)),ROW(163:163))-1,1))</f>
        <v/>
      </c>
      <c r="B166" s="30" t="str">
        <f t="array" ref="B166">IF(ISERROR(INDEX(Longboard!$A$2:$C$603,SMALL(IF(Longboard!$C$2:$C$603=Data!$A$20,ROW(Longboard!$B$2:$B$603)),ROW(163:163))-1,2)),"",INDEX(Longboard!$A$2:$C$603,SMALL(IF(Longboard!$C$2:$C$603=Data!$A$20,ROW(Longboard!$B$2:$B$603)),ROW(163:163))-1,2))</f>
        <v/>
      </c>
    </row>
    <row r="167" spans="1:2" ht="15.75" thickBot="1">
      <c r="A167" s="30" t="str">
        <f t="array" ref="A167">IF(ISERROR(INDEX(Longboard!$A$2:$C$603,SMALL(IF(Longboard!$C$2:$C$603=Data!$A$20,ROW(Longboard!$A$2:$A$603)),ROW(164:164))-1,1)),"",INDEX(Longboard!$A$2:$C$603,SMALL(IF(Longboard!$C$2:$C$603=Data!$A$20,ROW(Longboard!$A$2:$A$603)),ROW(164:164))-1,1))</f>
        <v/>
      </c>
      <c r="B167" s="30" t="str">
        <f t="array" ref="B167">IF(ISERROR(INDEX(Longboard!$A$2:$C$603,SMALL(IF(Longboard!$C$2:$C$603=Data!$A$20,ROW(Longboard!$B$2:$B$603)),ROW(164:164))-1,2)),"",INDEX(Longboard!$A$2:$C$603,SMALL(IF(Longboard!$C$2:$C$603=Data!$A$20,ROW(Longboard!$B$2:$B$603)),ROW(164:164))-1,2))</f>
        <v/>
      </c>
    </row>
    <row r="168" spans="1:2" ht="15.75" thickBot="1">
      <c r="A168" s="30" t="str">
        <f t="array" ref="A168">IF(ISERROR(INDEX(Longboard!$A$2:$C$603,SMALL(IF(Longboard!$C$2:$C$603=Data!$A$20,ROW(Longboard!$A$2:$A$603)),ROW(165:165))-1,1)),"",INDEX(Longboard!$A$2:$C$603,SMALL(IF(Longboard!$C$2:$C$603=Data!$A$20,ROW(Longboard!$A$2:$A$603)),ROW(165:165))-1,1))</f>
        <v/>
      </c>
      <c r="B168" s="30" t="str">
        <f t="array" ref="B168">IF(ISERROR(INDEX(Longboard!$A$2:$C$603,SMALL(IF(Longboard!$C$2:$C$603=Data!$A$20,ROW(Longboard!$B$2:$B$603)),ROW(165:165))-1,2)),"",INDEX(Longboard!$A$2:$C$603,SMALL(IF(Longboard!$C$2:$C$603=Data!$A$20,ROW(Longboard!$B$2:$B$603)),ROW(165:165))-1,2))</f>
        <v/>
      </c>
    </row>
    <row r="169" spans="1:2" ht="15.75" thickBot="1">
      <c r="A169" s="30" t="str">
        <f t="array" ref="A169">IF(ISERROR(INDEX(Longboard!$A$2:$C$603,SMALL(IF(Longboard!$C$2:$C$603=Data!$A$20,ROW(Longboard!$A$2:$A$603)),ROW(166:166))-1,1)),"",INDEX(Longboard!$A$2:$C$603,SMALL(IF(Longboard!$C$2:$C$603=Data!$A$20,ROW(Longboard!$A$2:$A$603)),ROW(166:166))-1,1))</f>
        <v/>
      </c>
      <c r="B169" s="30" t="str">
        <f t="array" ref="B169">IF(ISERROR(INDEX(Longboard!$A$2:$C$603,SMALL(IF(Longboard!$C$2:$C$603=Data!$A$20,ROW(Longboard!$B$2:$B$603)),ROW(166:166))-1,2)),"",INDEX(Longboard!$A$2:$C$603,SMALL(IF(Longboard!$C$2:$C$603=Data!$A$20,ROW(Longboard!$B$2:$B$603)),ROW(166:166))-1,2))</f>
        <v/>
      </c>
    </row>
    <row r="170" spans="1:2" ht="15.75" thickBot="1">
      <c r="A170" s="30" t="str">
        <f t="array" ref="A170">IF(ISERROR(INDEX(Longboard!$A$2:$C$603,SMALL(IF(Longboard!$C$2:$C$603=Data!$A$20,ROW(Longboard!$A$2:$A$603)),ROW(167:167))-1,1)),"",INDEX(Longboard!$A$2:$C$603,SMALL(IF(Longboard!$C$2:$C$603=Data!$A$20,ROW(Longboard!$A$2:$A$603)),ROW(167:167))-1,1))</f>
        <v/>
      </c>
      <c r="B170" s="30" t="str">
        <f t="array" ref="B170">IF(ISERROR(INDEX(Longboard!$A$2:$C$603,SMALL(IF(Longboard!$C$2:$C$603=Data!$A$20,ROW(Longboard!$B$2:$B$603)),ROW(167:167))-1,2)),"",INDEX(Longboard!$A$2:$C$603,SMALL(IF(Longboard!$C$2:$C$603=Data!$A$20,ROW(Longboard!$B$2:$B$603)),ROW(167:167))-1,2))</f>
        <v/>
      </c>
    </row>
    <row r="171" spans="1:2" ht="15.75" thickBot="1">
      <c r="A171" s="30" t="str">
        <f t="array" ref="A171">IF(ISERROR(INDEX(Longboard!$A$2:$C$603,SMALL(IF(Longboard!$C$2:$C$603=Data!$A$20,ROW(Longboard!$A$2:$A$603)),ROW(168:168))-1,1)),"",INDEX(Longboard!$A$2:$C$603,SMALL(IF(Longboard!$C$2:$C$603=Data!$A$20,ROW(Longboard!$A$2:$A$603)),ROW(168:168))-1,1))</f>
        <v/>
      </c>
      <c r="B171" s="30" t="str">
        <f t="array" ref="B171">IF(ISERROR(INDEX(Longboard!$A$2:$C$603,SMALL(IF(Longboard!$C$2:$C$603=Data!$A$20,ROW(Longboard!$B$2:$B$603)),ROW(168:168))-1,2)),"",INDEX(Longboard!$A$2:$C$603,SMALL(IF(Longboard!$C$2:$C$603=Data!$A$20,ROW(Longboard!$B$2:$B$603)),ROW(168:168))-1,2))</f>
        <v/>
      </c>
    </row>
    <row r="172" spans="1:2" ht="15.75" thickBot="1">
      <c r="A172" s="30" t="str">
        <f t="array" ref="A172">IF(ISERROR(INDEX(Longboard!$A$2:$C$603,SMALL(IF(Longboard!$C$2:$C$603=Data!$A$20,ROW(Longboard!$A$2:$A$603)),ROW(169:169))-1,1)),"",INDEX(Longboard!$A$2:$C$603,SMALL(IF(Longboard!$C$2:$C$603=Data!$A$20,ROW(Longboard!$A$2:$A$603)),ROW(169:169))-1,1))</f>
        <v/>
      </c>
      <c r="B172" s="30" t="str">
        <f t="array" ref="B172">IF(ISERROR(INDEX(Longboard!$A$2:$C$603,SMALL(IF(Longboard!$C$2:$C$603=Data!$A$20,ROW(Longboard!$B$2:$B$603)),ROW(169:169))-1,2)),"",INDEX(Longboard!$A$2:$C$603,SMALL(IF(Longboard!$C$2:$C$603=Data!$A$20,ROW(Longboard!$B$2:$B$603)),ROW(169:169))-1,2))</f>
        <v/>
      </c>
    </row>
    <row r="173" spans="1:2" ht="15.75" thickBot="1">
      <c r="A173" s="30" t="str">
        <f t="array" ref="A173">IF(ISERROR(INDEX(Longboard!$A$2:$C$603,SMALL(IF(Longboard!$C$2:$C$603=Data!$A$20,ROW(Longboard!$A$2:$A$603)),ROW(170:170))-1,1)),"",INDEX(Longboard!$A$2:$C$603,SMALL(IF(Longboard!$C$2:$C$603=Data!$A$20,ROW(Longboard!$A$2:$A$603)),ROW(170:170))-1,1))</f>
        <v/>
      </c>
      <c r="B173" s="30" t="str">
        <f t="array" ref="B173">IF(ISERROR(INDEX(Longboard!$A$2:$C$603,SMALL(IF(Longboard!$C$2:$C$603=Data!$A$20,ROW(Longboard!$B$2:$B$603)),ROW(170:170))-1,2)),"",INDEX(Longboard!$A$2:$C$603,SMALL(IF(Longboard!$C$2:$C$603=Data!$A$20,ROW(Longboard!$B$2:$B$603)),ROW(170:170))-1,2))</f>
        <v/>
      </c>
    </row>
    <row r="174" spans="1:2" ht="15.75" thickBot="1">
      <c r="A174" s="30" t="str">
        <f t="array" ref="A174">IF(ISERROR(INDEX(Longboard!$A$2:$C$603,SMALL(IF(Longboard!$C$2:$C$603=Data!$A$20,ROW(Longboard!$A$2:$A$603)),ROW(171:171))-1,1)),"",INDEX(Longboard!$A$2:$C$603,SMALL(IF(Longboard!$C$2:$C$603=Data!$A$20,ROW(Longboard!$A$2:$A$603)),ROW(171:171))-1,1))</f>
        <v/>
      </c>
      <c r="B174" s="30" t="str">
        <f t="array" ref="B174">IF(ISERROR(INDEX(Longboard!$A$2:$C$603,SMALL(IF(Longboard!$C$2:$C$603=Data!$A$20,ROW(Longboard!$B$2:$B$603)),ROW(171:171))-1,2)),"",INDEX(Longboard!$A$2:$C$603,SMALL(IF(Longboard!$C$2:$C$603=Data!$A$20,ROW(Longboard!$B$2:$B$603)),ROW(171:171))-1,2))</f>
        <v/>
      </c>
    </row>
    <row r="175" spans="1:2" ht="15.75" thickBot="1">
      <c r="A175" s="30" t="str">
        <f t="array" ref="A175">IF(ISERROR(INDEX(Longboard!$A$2:$C$603,SMALL(IF(Longboard!$C$2:$C$603=Data!$A$20,ROW(Longboard!$A$2:$A$603)),ROW(172:172))-1,1)),"",INDEX(Longboard!$A$2:$C$603,SMALL(IF(Longboard!$C$2:$C$603=Data!$A$20,ROW(Longboard!$A$2:$A$603)),ROW(172:172))-1,1))</f>
        <v/>
      </c>
      <c r="B175" s="30" t="str">
        <f t="array" ref="B175">IF(ISERROR(INDEX(Longboard!$A$2:$C$603,SMALL(IF(Longboard!$C$2:$C$603=Data!$A$20,ROW(Longboard!$B$2:$B$603)),ROW(172:172))-1,2)),"",INDEX(Longboard!$A$2:$C$603,SMALL(IF(Longboard!$C$2:$C$603=Data!$A$20,ROW(Longboard!$B$2:$B$603)),ROW(172:172))-1,2))</f>
        <v/>
      </c>
    </row>
    <row r="176" spans="1:2" ht="15.75" thickBot="1">
      <c r="A176" s="30" t="str">
        <f t="array" ref="A176">IF(ISERROR(INDEX(Longboard!$A$2:$C$603,SMALL(IF(Longboard!$C$2:$C$603=Data!$A$20,ROW(Longboard!$A$2:$A$603)),ROW(173:173))-1,1)),"",INDEX(Longboard!$A$2:$C$603,SMALL(IF(Longboard!$C$2:$C$603=Data!$A$20,ROW(Longboard!$A$2:$A$603)),ROW(173:173))-1,1))</f>
        <v/>
      </c>
      <c r="B176" s="30" t="str">
        <f t="array" ref="B176">IF(ISERROR(INDEX(Longboard!$A$2:$C$603,SMALL(IF(Longboard!$C$2:$C$603=Data!$A$20,ROW(Longboard!$B$2:$B$603)),ROW(173:173))-1,2)),"",INDEX(Longboard!$A$2:$C$603,SMALL(IF(Longboard!$C$2:$C$603=Data!$A$20,ROW(Longboard!$B$2:$B$603)),ROW(173:173))-1,2))</f>
        <v/>
      </c>
    </row>
    <row r="177" spans="1:2" ht="15.75" thickBot="1">
      <c r="A177" s="30" t="str">
        <f t="array" ref="A177">IF(ISERROR(INDEX(Longboard!$A$2:$C$603,SMALL(IF(Longboard!$C$2:$C$603=Data!$A$20,ROW(Longboard!$A$2:$A$603)),ROW(174:174))-1,1)),"",INDEX(Longboard!$A$2:$C$603,SMALL(IF(Longboard!$C$2:$C$603=Data!$A$20,ROW(Longboard!$A$2:$A$603)),ROW(174:174))-1,1))</f>
        <v/>
      </c>
      <c r="B177" s="30" t="str">
        <f t="array" ref="B177">IF(ISERROR(INDEX(Longboard!$A$2:$C$603,SMALL(IF(Longboard!$C$2:$C$603=Data!$A$20,ROW(Longboard!$B$2:$B$603)),ROW(174:174))-1,2)),"",INDEX(Longboard!$A$2:$C$603,SMALL(IF(Longboard!$C$2:$C$603=Data!$A$20,ROW(Longboard!$B$2:$B$603)),ROW(174:174))-1,2))</f>
        <v/>
      </c>
    </row>
    <row r="178" spans="1:2" ht="15.75" thickBot="1">
      <c r="A178" s="30" t="str">
        <f t="array" ref="A178">IF(ISERROR(INDEX(Longboard!$A$2:$C$603,SMALL(IF(Longboard!$C$2:$C$603=Data!$A$20,ROW(Longboard!$A$2:$A$603)),ROW(175:175))-1,1)),"",INDEX(Longboard!$A$2:$C$603,SMALL(IF(Longboard!$C$2:$C$603=Data!$A$20,ROW(Longboard!$A$2:$A$603)),ROW(175:175))-1,1))</f>
        <v/>
      </c>
      <c r="B178" s="30" t="str">
        <f t="array" ref="B178">IF(ISERROR(INDEX(Longboard!$A$2:$C$603,SMALL(IF(Longboard!$C$2:$C$603=Data!$A$20,ROW(Longboard!$B$2:$B$603)),ROW(175:175))-1,2)),"",INDEX(Longboard!$A$2:$C$603,SMALL(IF(Longboard!$C$2:$C$603=Data!$A$20,ROW(Longboard!$B$2:$B$603)),ROW(175:175))-1,2))</f>
        <v/>
      </c>
    </row>
    <row r="179" spans="1:2" ht="15.75" thickBot="1">
      <c r="A179" s="30" t="str">
        <f t="array" ref="A179">IF(ISERROR(INDEX(Longboard!$A$2:$C$603,SMALL(IF(Longboard!$C$2:$C$603=Data!$A$20,ROW(Longboard!$A$2:$A$603)),ROW(176:176))-1,1)),"",INDEX(Longboard!$A$2:$C$603,SMALL(IF(Longboard!$C$2:$C$603=Data!$A$20,ROW(Longboard!$A$2:$A$603)),ROW(176:176))-1,1))</f>
        <v/>
      </c>
      <c r="B179" s="30" t="str">
        <f t="array" ref="B179">IF(ISERROR(INDEX(Longboard!$A$2:$C$603,SMALL(IF(Longboard!$C$2:$C$603=Data!$A$20,ROW(Longboard!$B$2:$B$603)),ROW(176:176))-1,2)),"",INDEX(Longboard!$A$2:$C$603,SMALL(IF(Longboard!$C$2:$C$603=Data!$A$20,ROW(Longboard!$B$2:$B$603)),ROW(176:176))-1,2))</f>
        <v/>
      </c>
    </row>
    <row r="180" spans="1:2" ht="15.75" thickBot="1">
      <c r="A180" s="30" t="str">
        <f t="array" ref="A180">IF(ISERROR(INDEX(Longboard!$A$2:$C$603,SMALL(IF(Longboard!$C$2:$C$603=Data!$A$20,ROW(Longboard!$A$2:$A$603)),ROW(177:177))-1,1)),"",INDEX(Longboard!$A$2:$C$603,SMALL(IF(Longboard!$C$2:$C$603=Data!$A$20,ROW(Longboard!$A$2:$A$603)),ROW(177:177))-1,1))</f>
        <v/>
      </c>
      <c r="B180" s="30" t="str">
        <f t="array" ref="B180">IF(ISERROR(INDEX(Longboard!$A$2:$C$603,SMALL(IF(Longboard!$C$2:$C$603=Data!$A$20,ROW(Longboard!$B$2:$B$603)),ROW(177:177))-1,2)),"",INDEX(Longboard!$A$2:$C$603,SMALL(IF(Longboard!$C$2:$C$603=Data!$A$20,ROW(Longboard!$B$2:$B$603)),ROW(177:177))-1,2))</f>
        <v/>
      </c>
    </row>
    <row r="181" spans="1:2" ht="15.75" thickBot="1">
      <c r="A181" s="30" t="str">
        <f t="array" ref="A181">IF(ISERROR(INDEX(Longboard!$A$2:$C$603,SMALL(IF(Longboard!$C$2:$C$603=Data!$A$20,ROW(Longboard!$A$2:$A$603)),ROW(178:178))-1,1)),"",INDEX(Longboard!$A$2:$C$603,SMALL(IF(Longboard!$C$2:$C$603=Data!$A$20,ROW(Longboard!$A$2:$A$603)),ROW(178:178))-1,1))</f>
        <v/>
      </c>
      <c r="B181" s="30" t="str">
        <f t="array" ref="B181">IF(ISERROR(INDEX(Longboard!$A$2:$C$603,SMALL(IF(Longboard!$C$2:$C$603=Data!$A$20,ROW(Longboard!$B$2:$B$603)),ROW(178:178))-1,2)),"",INDEX(Longboard!$A$2:$C$603,SMALL(IF(Longboard!$C$2:$C$603=Data!$A$20,ROW(Longboard!$B$2:$B$603)),ROW(178:178))-1,2))</f>
        <v/>
      </c>
    </row>
    <row r="182" spans="1:2" ht="15.75" thickBot="1">
      <c r="A182" s="30" t="str">
        <f t="array" ref="A182">IF(ISERROR(INDEX(Longboard!$A$2:$C$603,SMALL(IF(Longboard!$C$2:$C$603=Data!$A$20,ROW(Longboard!$A$2:$A$603)),ROW(179:179))-1,1)),"",INDEX(Longboard!$A$2:$C$603,SMALL(IF(Longboard!$C$2:$C$603=Data!$A$20,ROW(Longboard!$A$2:$A$603)),ROW(179:179))-1,1))</f>
        <v/>
      </c>
      <c r="B182" s="30" t="str">
        <f t="array" ref="B182">IF(ISERROR(INDEX(Longboard!$A$2:$C$603,SMALL(IF(Longboard!$C$2:$C$603=Data!$A$20,ROW(Longboard!$B$2:$B$603)),ROW(179:179))-1,2)),"",INDEX(Longboard!$A$2:$C$603,SMALL(IF(Longboard!$C$2:$C$603=Data!$A$20,ROW(Longboard!$B$2:$B$603)),ROW(179:179))-1,2))</f>
        <v/>
      </c>
    </row>
    <row r="183" spans="1:2" ht="15.75" thickBot="1">
      <c r="A183" s="30" t="str">
        <f t="array" ref="A183">IF(ISERROR(INDEX(Longboard!$A$2:$C$603,SMALL(IF(Longboard!$C$2:$C$603=Data!$A$20,ROW(Longboard!$A$2:$A$603)),ROW(180:180))-1,1)),"",INDEX(Longboard!$A$2:$C$603,SMALL(IF(Longboard!$C$2:$C$603=Data!$A$20,ROW(Longboard!$A$2:$A$603)),ROW(180:180))-1,1))</f>
        <v/>
      </c>
      <c r="B183" s="30" t="str">
        <f t="array" ref="B183">IF(ISERROR(INDEX(Longboard!$A$2:$C$603,SMALL(IF(Longboard!$C$2:$C$603=Data!$A$20,ROW(Longboard!$B$2:$B$603)),ROW(180:180))-1,2)),"",INDEX(Longboard!$A$2:$C$603,SMALL(IF(Longboard!$C$2:$C$603=Data!$A$20,ROW(Longboard!$B$2:$B$603)),ROW(180:180))-1,2))</f>
        <v/>
      </c>
    </row>
    <row r="184" spans="1:2" ht="15.75" thickBot="1">
      <c r="A184" s="30" t="str">
        <f t="array" ref="A184">IF(ISERROR(INDEX(Longboard!$A$2:$C$603,SMALL(IF(Longboard!$C$2:$C$603=Data!$A$20,ROW(Longboard!$A$2:$A$603)),ROW(181:181))-1,1)),"",INDEX(Longboard!$A$2:$C$603,SMALL(IF(Longboard!$C$2:$C$603=Data!$A$20,ROW(Longboard!$A$2:$A$603)),ROW(181:181))-1,1))</f>
        <v/>
      </c>
      <c r="B184" s="30" t="str">
        <f t="array" ref="B184">IF(ISERROR(INDEX(Longboard!$A$2:$C$603,SMALL(IF(Longboard!$C$2:$C$603=Data!$A$20,ROW(Longboard!$B$2:$B$603)),ROW(181:181))-1,2)),"",INDEX(Longboard!$A$2:$C$603,SMALL(IF(Longboard!$C$2:$C$603=Data!$A$20,ROW(Longboard!$B$2:$B$603)),ROW(181:181))-1,2))</f>
        <v/>
      </c>
    </row>
    <row r="185" spans="1:2" ht="15.75" thickBot="1">
      <c r="A185" s="30" t="str">
        <f t="array" ref="A185">IF(ISERROR(INDEX(Longboard!$A$2:$C$603,SMALL(IF(Longboard!$C$2:$C$603=Data!$A$20,ROW(Longboard!$A$2:$A$603)),ROW(182:182))-1,1)),"",INDEX(Longboard!$A$2:$C$603,SMALL(IF(Longboard!$C$2:$C$603=Data!$A$20,ROW(Longboard!$A$2:$A$603)),ROW(182:182))-1,1))</f>
        <v/>
      </c>
      <c r="B185" s="30" t="str">
        <f t="array" ref="B185">IF(ISERROR(INDEX(Longboard!$A$2:$C$603,SMALL(IF(Longboard!$C$2:$C$603=Data!$A$20,ROW(Longboard!$B$2:$B$603)),ROW(182:182))-1,2)),"",INDEX(Longboard!$A$2:$C$603,SMALL(IF(Longboard!$C$2:$C$603=Data!$A$20,ROW(Longboard!$B$2:$B$603)),ROW(182:182))-1,2))</f>
        <v/>
      </c>
    </row>
    <row r="186" spans="1:2" ht="15.75" thickBot="1">
      <c r="A186" s="30" t="str">
        <f t="array" ref="A186">IF(ISERROR(INDEX(Longboard!$A$2:$C$603,SMALL(IF(Longboard!$C$2:$C$603=Data!$A$20,ROW(Longboard!$A$2:$A$603)),ROW(183:183))-1,1)),"",INDEX(Longboard!$A$2:$C$603,SMALL(IF(Longboard!$C$2:$C$603=Data!$A$20,ROW(Longboard!$A$2:$A$603)),ROW(183:183))-1,1))</f>
        <v/>
      </c>
      <c r="B186" s="30" t="str">
        <f t="array" ref="B186">IF(ISERROR(INDEX(Longboard!$A$2:$C$603,SMALL(IF(Longboard!$C$2:$C$603=Data!$A$20,ROW(Longboard!$B$2:$B$603)),ROW(183:183))-1,2)),"",INDEX(Longboard!$A$2:$C$603,SMALL(IF(Longboard!$C$2:$C$603=Data!$A$20,ROW(Longboard!$B$2:$B$603)),ROW(183:183))-1,2))</f>
        <v/>
      </c>
    </row>
    <row r="187" spans="1:2" ht="15.75" thickBot="1">
      <c r="A187" s="30" t="str">
        <f t="array" ref="A187">IF(ISERROR(INDEX(Longboard!$A$2:$C$603,SMALL(IF(Longboard!$C$2:$C$603=Data!$A$20,ROW(Longboard!$A$2:$A$603)),ROW(184:184))-1,1)),"",INDEX(Longboard!$A$2:$C$603,SMALL(IF(Longboard!$C$2:$C$603=Data!$A$20,ROW(Longboard!$A$2:$A$603)),ROW(184:184))-1,1))</f>
        <v/>
      </c>
      <c r="B187" s="30" t="str">
        <f t="array" ref="B187">IF(ISERROR(INDEX(Longboard!$A$2:$C$603,SMALL(IF(Longboard!$C$2:$C$603=Data!$A$20,ROW(Longboard!$B$2:$B$603)),ROW(184:184))-1,2)),"",INDEX(Longboard!$A$2:$C$603,SMALL(IF(Longboard!$C$2:$C$603=Data!$A$20,ROW(Longboard!$B$2:$B$603)),ROW(184:184))-1,2))</f>
        <v/>
      </c>
    </row>
    <row r="188" spans="1:2" ht="15.75" thickBot="1">
      <c r="A188" s="30" t="str">
        <f t="array" ref="A188">IF(ISERROR(INDEX(Longboard!$A$2:$C$603,SMALL(IF(Longboard!$C$2:$C$603=Data!$A$20,ROW(Longboard!$A$2:$A$603)),ROW(185:185))-1,1)),"",INDEX(Longboard!$A$2:$C$603,SMALL(IF(Longboard!$C$2:$C$603=Data!$A$20,ROW(Longboard!$A$2:$A$603)),ROW(185:185))-1,1))</f>
        <v/>
      </c>
      <c r="B188" s="30" t="str">
        <f t="array" ref="B188">IF(ISERROR(INDEX(Longboard!$A$2:$C$603,SMALL(IF(Longboard!$C$2:$C$603=Data!$A$20,ROW(Longboard!$B$2:$B$603)),ROW(185:185))-1,2)),"",INDEX(Longboard!$A$2:$C$603,SMALL(IF(Longboard!$C$2:$C$603=Data!$A$20,ROW(Longboard!$B$2:$B$603)),ROW(185:185))-1,2))</f>
        <v/>
      </c>
    </row>
    <row r="189" spans="1:2" ht="15.75" thickBot="1">
      <c r="A189" s="30" t="str">
        <f t="array" ref="A189">IF(ISERROR(INDEX(Longboard!$A$2:$C$603,SMALL(IF(Longboard!$C$2:$C$603=Data!$A$20,ROW(Longboard!$A$2:$A$603)),ROW(186:186))-1,1)),"",INDEX(Longboard!$A$2:$C$603,SMALL(IF(Longboard!$C$2:$C$603=Data!$A$20,ROW(Longboard!$A$2:$A$603)),ROW(186:186))-1,1))</f>
        <v/>
      </c>
      <c r="B189" s="30" t="str">
        <f t="array" ref="B189">IF(ISERROR(INDEX(Longboard!$A$2:$C$603,SMALL(IF(Longboard!$C$2:$C$603=Data!$A$20,ROW(Longboard!$B$2:$B$603)),ROW(186:186))-1,2)),"",INDEX(Longboard!$A$2:$C$603,SMALL(IF(Longboard!$C$2:$C$603=Data!$A$20,ROW(Longboard!$B$2:$B$603)),ROW(186:186))-1,2))</f>
        <v/>
      </c>
    </row>
    <row r="190" spans="1:2" ht="15.75" thickBot="1">
      <c r="A190" s="30" t="str">
        <f t="array" ref="A190">IF(ISERROR(INDEX(Longboard!$A$2:$C$603,SMALL(IF(Longboard!$C$2:$C$603=Data!$A$20,ROW(Longboard!$A$2:$A$603)),ROW(187:187))-1,1)),"",INDEX(Longboard!$A$2:$C$603,SMALL(IF(Longboard!$C$2:$C$603=Data!$A$20,ROW(Longboard!$A$2:$A$603)),ROW(187:187))-1,1))</f>
        <v/>
      </c>
      <c r="B190" s="30" t="str">
        <f t="array" ref="B190">IF(ISERROR(INDEX(Longboard!$A$2:$C$603,SMALL(IF(Longboard!$C$2:$C$603=Data!$A$20,ROW(Longboard!$B$2:$B$603)),ROW(187:187))-1,2)),"",INDEX(Longboard!$A$2:$C$603,SMALL(IF(Longboard!$C$2:$C$603=Data!$A$20,ROW(Longboard!$B$2:$B$603)),ROW(187:187))-1,2))</f>
        <v/>
      </c>
    </row>
    <row r="191" spans="1:2" ht="15.75" thickBot="1">
      <c r="A191" s="30" t="str">
        <f t="array" ref="A191">IF(ISERROR(INDEX(Longboard!$A$2:$C$603,SMALL(IF(Longboard!$C$2:$C$603=Data!$A$20,ROW(Longboard!$A$2:$A$603)),ROW(188:188))-1,1)),"",INDEX(Longboard!$A$2:$C$603,SMALL(IF(Longboard!$C$2:$C$603=Data!$A$20,ROW(Longboard!$A$2:$A$603)),ROW(188:188))-1,1))</f>
        <v/>
      </c>
      <c r="B191" s="30" t="str">
        <f t="array" ref="B191">IF(ISERROR(INDEX(Longboard!$A$2:$C$603,SMALL(IF(Longboard!$C$2:$C$603=Data!$A$20,ROW(Longboard!$B$2:$B$603)),ROW(188:188))-1,2)),"",INDEX(Longboard!$A$2:$C$603,SMALL(IF(Longboard!$C$2:$C$603=Data!$A$20,ROW(Longboard!$B$2:$B$603)),ROW(188:188))-1,2))</f>
        <v/>
      </c>
    </row>
    <row r="192" spans="1:2" ht="15.75" thickBot="1">
      <c r="A192" s="30" t="str">
        <f t="array" ref="A192">IF(ISERROR(INDEX(Longboard!$A$2:$C$603,SMALL(IF(Longboard!$C$2:$C$603=Data!$A$20,ROW(Longboard!$A$2:$A$603)),ROW(189:189))-1,1)),"",INDEX(Longboard!$A$2:$C$603,SMALL(IF(Longboard!$C$2:$C$603=Data!$A$20,ROW(Longboard!$A$2:$A$603)),ROW(189:189))-1,1))</f>
        <v/>
      </c>
      <c r="B192" s="30" t="str">
        <f t="array" ref="B192">IF(ISERROR(INDEX(Longboard!$A$2:$C$603,SMALL(IF(Longboard!$C$2:$C$603=Data!$A$20,ROW(Longboard!$B$2:$B$603)),ROW(189:189))-1,2)),"",INDEX(Longboard!$A$2:$C$603,SMALL(IF(Longboard!$C$2:$C$603=Data!$A$20,ROW(Longboard!$B$2:$B$603)),ROW(189:189))-1,2))</f>
        <v/>
      </c>
    </row>
    <row r="193" spans="1:2" ht="15.75" thickBot="1">
      <c r="A193" s="30" t="str">
        <f t="array" ref="A193">IF(ISERROR(INDEX(Longboard!$A$2:$C$603,SMALL(IF(Longboard!$C$2:$C$603=Data!$A$20,ROW(Longboard!$A$2:$A$603)),ROW(190:190))-1,1)),"",INDEX(Longboard!$A$2:$C$603,SMALL(IF(Longboard!$C$2:$C$603=Data!$A$20,ROW(Longboard!$A$2:$A$603)),ROW(190:190))-1,1))</f>
        <v/>
      </c>
      <c r="B193" s="30" t="str">
        <f t="array" ref="B193">IF(ISERROR(INDEX(Longboard!$A$2:$C$603,SMALL(IF(Longboard!$C$2:$C$603=Data!$A$20,ROW(Longboard!$B$2:$B$603)),ROW(190:190))-1,2)),"",INDEX(Longboard!$A$2:$C$603,SMALL(IF(Longboard!$C$2:$C$603=Data!$A$20,ROW(Longboard!$B$2:$B$603)),ROW(190:190))-1,2))</f>
        <v/>
      </c>
    </row>
    <row r="194" spans="1:2" ht="15.75" thickBot="1">
      <c r="A194" s="30" t="str">
        <f t="array" ref="A194">IF(ISERROR(INDEX(Longboard!$A$2:$C$603,SMALL(IF(Longboard!$C$2:$C$603=Data!$A$20,ROW(Longboard!$A$2:$A$603)),ROW(191:191))-1,1)),"",INDEX(Longboard!$A$2:$C$603,SMALL(IF(Longboard!$C$2:$C$603=Data!$A$20,ROW(Longboard!$A$2:$A$603)),ROW(191:191))-1,1))</f>
        <v/>
      </c>
      <c r="B194" s="30" t="str">
        <f t="array" ref="B194">IF(ISERROR(INDEX(Longboard!$A$2:$C$603,SMALL(IF(Longboard!$C$2:$C$603=Data!$A$20,ROW(Longboard!$B$2:$B$603)),ROW(191:191))-1,2)),"",INDEX(Longboard!$A$2:$C$603,SMALL(IF(Longboard!$C$2:$C$603=Data!$A$20,ROW(Longboard!$B$2:$B$603)),ROW(191:191))-1,2))</f>
        <v/>
      </c>
    </row>
    <row r="195" spans="1:2" ht="15.75" thickBot="1">
      <c r="A195" s="30" t="str">
        <f t="array" ref="A195">IF(ISERROR(INDEX(Longboard!$A$2:$C$603,SMALL(IF(Longboard!$C$2:$C$603=Data!$A$20,ROW(Longboard!$A$2:$A$603)),ROW(192:192))-1,1)),"",INDEX(Longboard!$A$2:$C$603,SMALL(IF(Longboard!$C$2:$C$603=Data!$A$20,ROW(Longboard!$A$2:$A$603)),ROW(192:192))-1,1))</f>
        <v/>
      </c>
      <c r="B195" s="30" t="str">
        <f t="array" ref="B195">IF(ISERROR(INDEX(Longboard!$A$2:$C$603,SMALL(IF(Longboard!$C$2:$C$603=Data!$A$20,ROW(Longboard!$B$2:$B$603)),ROW(192:192))-1,2)),"",INDEX(Longboard!$A$2:$C$603,SMALL(IF(Longboard!$C$2:$C$603=Data!$A$20,ROW(Longboard!$B$2:$B$603)),ROW(192:192))-1,2))</f>
        <v/>
      </c>
    </row>
    <row r="196" spans="1:2" ht="15.75" thickBot="1">
      <c r="A196" s="30" t="str">
        <f t="array" ref="A196">IF(ISERROR(INDEX(Longboard!$A$2:$C$603,SMALL(IF(Longboard!$C$2:$C$603=Data!$A$20,ROW(Longboard!$A$2:$A$603)),ROW(193:193))-1,1)),"",INDEX(Longboard!$A$2:$C$603,SMALL(IF(Longboard!$C$2:$C$603=Data!$A$20,ROW(Longboard!$A$2:$A$603)),ROW(193:193))-1,1))</f>
        <v/>
      </c>
      <c r="B196" s="30" t="str">
        <f t="array" ref="B196">IF(ISERROR(INDEX(Longboard!$A$2:$C$603,SMALL(IF(Longboard!$C$2:$C$603=Data!$A$20,ROW(Longboard!$B$2:$B$603)),ROW(193:193))-1,2)),"",INDEX(Longboard!$A$2:$C$603,SMALL(IF(Longboard!$C$2:$C$603=Data!$A$20,ROW(Longboard!$B$2:$B$603)),ROW(193:193))-1,2))</f>
        <v/>
      </c>
    </row>
    <row r="197" spans="1:2" ht="15.75" thickBot="1">
      <c r="A197" s="30" t="str">
        <f t="array" ref="A197">IF(ISERROR(INDEX(Longboard!$A$2:$C$603,SMALL(IF(Longboard!$C$2:$C$603=Data!$A$20,ROW(Longboard!$A$2:$A$603)),ROW(194:194))-1,1)),"",INDEX(Longboard!$A$2:$C$603,SMALL(IF(Longboard!$C$2:$C$603=Data!$A$20,ROW(Longboard!$A$2:$A$603)),ROW(194:194))-1,1))</f>
        <v/>
      </c>
      <c r="B197" s="30" t="str">
        <f t="array" ref="B197">IF(ISERROR(INDEX(Longboard!$A$2:$C$603,SMALL(IF(Longboard!$C$2:$C$603=Data!$A$20,ROW(Longboard!$B$2:$B$603)),ROW(194:194))-1,2)),"",INDEX(Longboard!$A$2:$C$603,SMALL(IF(Longboard!$C$2:$C$603=Data!$A$20,ROW(Longboard!$B$2:$B$603)),ROW(194:194))-1,2))</f>
        <v/>
      </c>
    </row>
    <row r="198" spans="1:2" ht="15.75" thickBot="1">
      <c r="A198" s="30" t="str">
        <f t="array" ref="A198">IF(ISERROR(INDEX(Longboard!$A$2:$C$603,SMALL(IF(Longboard!$C$2:$C$603=Data!$A$20,ROW(Longboard!$A$2:$A$603)),ROW(195:195))-1,1)),"",INDEX(Longboard!$A$2:$C$603,SMALL(IF(Longboard!$C$2:$C$603=Data!$A$20,ROW(Longboard!$A$2:$A$603)),ROW(195:195))-1,1))</f>
        <v/>
      </c>
      <c r="B198" s="30" t="str">
        <f t="array" ref="B198">IF(ISERROR(INDEX(Longboard!$A$2:$C$603,SMALL(IF(Longboard!$C$2:$C$603=Data!$A$20,ROW(Longboard!$B$2:$B$603)),ROW(195:195))-1,2)),"",INDEX(Longboard!$A$2:$C$603,SMALL(IF(Longboard!$C$2:$C$603=Data!$A$20,ROW(Longboard!$B$2:$B$603)),ROW(195:195))-1,2))</f>
        <v/>
      </c>
    </row>
    <row r="199" spans="1:2" ht="15.75" thickBot="1">
      <c r="A199" s="30" t="str">
        <f t="array" ref="A199">IF(ISERROR(INDEX(Longboard!$A$2:$C$603,SMALL(IF(Longboard!$C$2:$C$603=Data!$A$20,ROW(Longboard!$A$2:$A$603)),ROW(196:196))-1,1)),"",INDEX(Longboard!$A$2:$C$603,SMALL(IF(Longboard!$C$2:$C$603=Data!$A$20,ROW(Longboard!$A$2:$A$603)),ROW(196:196))-1,1))</f>
        <v/>
      </c>
      <c r="B199" s="30" t="str">
        <f t="array" ref="B199">IF(ISERROR(INDEX(Longboard!$A$2:$C$603,SMALL(IF(Longboard!$C$2:$C$603=Data!$A$20,ROW(Longboard!$B$2:$B$603)),ROW(196:196))-1,2)),"",INDEX(Longboard!$A$2:$C$603,SMALL(IF(Longboard!$C$2:$C$603=Data!$A$20,ROW(Longboard!$B$2:$B$603)),ROW(196:196))-1,2))</f>
        <v/>
      </c>
    </row>
    <row r="200" spans="1:2" ht="15.75" thickBot="1">
      <c r="A200" s="30" t="str">
        <f t="array" ref="A200">IF(ISERROR(INDEX(Longboard!$A$2:$C$603,SMALL(IF(Longboard!$C$2:$C$603=Data!$A$20,ROW(Longboard!$A$2:$A$603)),ROW(197:197))-1,1)),"",INDEX(Longboard!$A$2:$C$603,SMALL(IF(Longboard!$C$2:$C$603=Data!$A$20,ROW(Longboard!$A$2:$A$603)),ROW(197:197))-1,1))</f>
        <v/>
      </c>
      <c r="B200" s="30" t="str">
        <f t="array" ref="B200">IF(ISERROR(INDEX(Longboard!$A$2:$C$603,SMALL(IF(Longboard!$C$2:$C$603=Data!$A$20,ROW(Longboard!$B$2:$B$603)),ROW(197:197))-1,2)),"",INDEX(Longboard!$A$2:$C$603,SMALL(IF(Longboard!$C$2:$C$603=Data!$A$20,ROW(Longboard!$B$2:$B$603)),ROW(197:197))-1,2))</f>
        <v/>
      </c>
    </row>
    <row r="201" spans="1:2" ht="15.75" thickBot="1">
      <c r="A201" s="30" t="str">
        <f t="array" ref="A201">IF(ISERROR(INDEX(Longboard!$A$2:$C$603,SMALL(IF(Longboard!$C$2:$C$603=Data!$A$20,ROW(Longboard!$A$2:$A$603)),ROW(198:198))-1,1)),"",INDEX(Longboard!$A$2:$C$603,SMALL(IF(Longboard!$C$2:$C$603=Data!$A$20,ROW(Longboard!$A$2:$A$603)),ROW(198:198))-1,1))</f>
        <v/>
      </c>
      <c r="B201" s="30" t="str">
        <f t="array" ref="B201">IF(ISERROR(INDEX(Longboard!$A$2:$C$603,SMALL(IF(Longboard!$C$2:$C$603=Data!$A$20,ROW(Longboard!$B$2:$B$603)),ROW(198:198))-1,2)),"",INDEX(Longboard!$A$2:$C$603,SMALL(IF(Longboard!$C$2:$C$603=Data!$A$20,ROW(Longboard!$B$2:$B$603)),ROW(198:198))-1,2))</f>
        <v/>
      </c>
    </row>
    <row r="202" spans="1:2" ht="15.75" thickBot="1">
      <c r="A202" s="30" t="str">
        <f t="array" ref="A202">IF(ISERROR(INDEX(Longboard!$A$2:$C$603,SMALL(IF(Longboard!$C$2:$C$603=Data!$A$20,ROW(Longboard!$A$2:$A$603)),ROW(199:199))-1,1)),"",INDEX(Longboard!$A$2:$C$603,SMALL(IF(Longboard!$C$2:$C$603=Data!$A$20,ROW(Longboard!$A$2:$A$603)),ROW(199:199))-1,1))</f>
        <v/>
      </c>
      <c r="B202" s="30" t="str">
        <f t="array" ref="B202">IF(ISERROR(INDEX(Longboard!$A$2:$C$603,SMALL(IF(Longboard!$C$2:$C$603=Data!$A$20,ROW(Longboard!$B$2:$B$603)),ROW(199:199))-1,2)),"",INDEX(Longboard!$A$2:$C$603,SMALL(IF(Longboard!$C$2:$C$603=Data!$A$20,ROW(Longboard!$B$2:$B$603)),ROW(199:199))-1,2))</f>
        <v/>
      </c>
    </row>
    <row r="203" spans="1:2" ht="15.75" thickBot="1">
      <c r="A203" s="30" t="str">
        <f t="array" ref="A203">IF(ISERROR(INDEX(Longboard!$A$2:$C$603,SMALL(IF(Longboard!$C$2:$C$603=Data!$A$20,ROW(Longboard!$A$2:$A$603)),ROW(200:200))-1,1)),"",INDEX(Longboard!$A$2:$C$603,SMALL(IF(Longboard!$C$2:$C$603=Data!$A$20,ROW(Longboard!$A$2:$A$603)),ROW(200:200))-1,1))</f>
        <v/>
      </c>
      <c r="B203" s="30" t="str">
        <f t="array" ref="B203">IF(ISERROR(INDEX(Longboard!$A$2:$C$603,SMALL(IF(Longboard!$C$2:$C$603=Data!$A$20,ROW(Longboard!$B$2:$B$603)),ROW(200:200))-1,2)),"",INDEX(Longboard!$A$2:$C$603,SMALL(IF(Longboard!$C$2:$C$603=Data!$A$20,ROW(Longboard!$B$2:$B$603)),ROW(200:200))-1,2))</f>
        <v/>
      </c>
    </row>
    <row r="204" spans="1:2" ht="15.75" thickBot="1">
      <c r="A204" s="30" t="str">
        <f t="array" ref="A204">IF(ISERROR(INDEX(Longboard!$A$2:$C$603,SMALL(IF(Longboard!$C$2:$C$603=Data!$A$20,ROW(Longboard!$A$2:$A$603)),ROW(201:201))-1,1)),"",INDEX(Longboard!$A$2:$C$603,SMALL(IF(Longboard!$C$2:$C$603=Data!$A$20,ROW(Longboard!$A$2:$A$603)),ROW(201:201))-1,1))</f>
        <v/>
      </c>
      <c r="B204" s="30" t="str">
        <f t="array" ref="B204">IF(ISERROR(INDEX(Longboard!$A$2:$C$603,SMALL(IF(Longboard!$C$2:$C$603=Data!$A$20,ROW(Longboard!$B$2:$B$603)),ROW(201:201))-1,2)),"",INDEX(Longboard!$A$2:$C$603,SMALL(IF(Longboard!$C$2:$C$603=Data!$A$20,ROW(Longboard!$B$2:$B$603)),ROW(201:201))-1,2))</f>
        <v/>
      </c>
    </row>
    <row r="205" spans="1:2" ht="15.75" thickBot="1">
      <c r="A205" s="30" t="str">
        <f t="array" ref="A205">IF(ISERROR(INDEX(Longboard!$A$2:$C$603,SMALL(IF(Longboard!$C$2:$C$603=Data!$A$20,ROW(Longboard!$A$2:$A$603)),ROW(202:202))-1,1)),"",INDEX(Longboard!$A$2:$C$603,SMALL(IF(Longboard!$C$2:$C$603=Data!$A$20,ROW(Longboard!$A$2:$A$603)),ROW(202:202))-1,1))</f>
        <v/>
      </c>
      <c r="B205" s="30" t="str">
        <f t="array" ref="B205">IF(ISERROR(INDEX(Longboard!$A$2:$C$603,SMALL(IF(Longboard!$C$2:$C$603=Data!$A$20,ROW(Longboard!$B$2:$B$603)),ROW(202:202))-1,2)),"",INDEX(Longboard!$A$2:$C$603,SMALL(IF(Longboard!$C$2:$C$603=Data!$A$20,ROW(Longboard!$B$2:$B$603)),ROW(202:202))-1,2))</f>
        <v/>
      </c>
    </row>
    <row r="206" spans="1:2" ht="15.75" thickBot="1">
      <c r="A206" s="30" t="str">
        <f t="array" ref="A206">IF(ISERROR(INDEX(Longboard!$A$2:$C$603,SMALL(IF(Longboard!$C$2:$C$603=Data!$A$20,ROW(Longboard!$A$2:$A$603)),ROW(203:203))-1,1)),"",INDEX(Longboard!$A$2:$C$603,SMALL(IF(Longboard!$C$2:$C$603=Data!$A$20,ROW(Longboard!$A$2:$A$603)),ROW(203:203))-1,1))</f>
        <v/>
      </c>
      <c r="B206" s="30" t="str">
        <f t="array" ref="B206">IF(ISERROR(INDEX(Longboard!$A$2:$C$603,SMALL(IF(Longboard!$C$2:$C$603=Data!$A$20,ROW(Longboard!$B$2:$B$603)),ROW(203:203))-1,2)),"",INDEX(Longboard!$A$2:$C$603,SMALL(IF(Longboard!$C$2:$C$603=Data!$A$20,ROW(Longboard!$B$2:$B$603)),ROW(203:203))-1,2))</f>
        <v/>
      </c>
    </row>
    <row r="207" spans="1:2" ht="15.75" thickBot="1">
      <c r="A207" s="30" t="str">
        <f t="array" ref="A207">IF(ISERROR(INDEX(Longboard!$A$2:$C$603,SMALL(IF(Longboard!$C$2:$C$603=Data!$A$20,ROW(Longboard!$A$2:$A$603)),ROW(204:204))-1,1)),"",INDEX(Longboard!$A$2:$C$603,SMALL(IF(Longboard!$C$2:$C$603=Data!$A$20,ROW(Longboard!$A$2:$A$603)),ROW(204:204))-1,1))</f>
        <v/>
      </c>
      <c r="B207" s="30" t="str">
        <f t="array" ref="B207">IF(ISERROR(INDEX(Longboard!$A$2:$C$603,SMALL(IF(Longboard!$C$2:$C$603=Data!$A$20,ROW(Longboard!$B$2:$B$603)),ROW(204:204))-1,2)),"",INDEX(Longboard!$A$2:$C$603,SMALL(IF(Longboard!$C$2:$C$603=Data!$A$20,ROW(Longboard!$B$2:$B$603)),ROW(204:204))-1,2))</f>
        <v/>
      </c>
    </row>
    <row r="208" spans="1:2" ht="15.75" thickBot="1">
      <c r="A208" s="30" t="str">
        <f t="array" ref="A208">IF(ISERROR(INDEX(Longboard!$A$2:$C$603,SMALL(IF(Longboard!$C$2:$C$603=Data!$A$20,ROW(Longboard!$A$2:$A$603)),ROW(205:205))-1,1)),"",INDEX(Longboard!$A$2:$C$603,SMALL(IF(Longboard!$C$2:$C$603=Data!$A$20,ROW(Longboard!$A$2:$A$603)),ROW(205:205))-1,1))</f>
        <v/>
      </c>
      <c r="B208" s="30" t="str">
        <f t="array" ref="B208">IF(ISERROR(INDEX(Longboard!$A$2:$C$603,SMALL(IF(Longboard!$C$2:$C$603=Data!$A$20,ROW(Longboard!$B$2:$B$603)),ROW(205:205))-1,2)),"",INDEX(Longboard!$A$2:$C$603,SMALL(IF(Longboard!$C$2:$C$603=Data!$A$20,ROW(Longboard!$B$2:$B$603)),ROW(205:205))-1,2))</f>
        <v/>
      </c>
    </row>
    <row r="209" spans="1:2" ht="15.75" thickBot="1">
      <c r="A209" s="30" t="str">
        <f t="array" ref="A209">IF(ISERROR(INDEX(Longboard!$A$2:$C$603,SMALL(IF(Longboard!$C$2:$C$603=Data!$A$20,ROW(Longboard!$A$2:$A$603)),ROW(206:206))-1,1)),"",INDEX(Longboard!$A$2:$C$603,SMALL(IF(Longboard!$C$2:$C$603=Data!$A$20,ROW(Longboard!$A$2:$A$603)),ROW(206:206))-1,1))</f>
        <v/>
      </c>
      <c r="B209" s="30" t="str">
        <f t="array" ref="B209">IF(ISERROR(INDEX(Longboard!$A$2:$C$603,SMALL(IF(Longboard!$C$2:$C$603=Data!$A$20,ROW(Longboard!$B$2:$B$603)),ROW(206:206))-1,2)),"",INDEX(Longboard!$A$2:$C$603,SMALL(IF(Longboard!$C$2:$C$603=Data!$A$20,ROW(Longboard!$B$2:$B$603)),ROW(206:206))-1,2))</f>
        <v/>
      </c>
    </row>
    <row r="210" spans="1:2" ht="15.75" thickBot="1">
      <c r="A210" s="30" t="str">
        <f t="array" ref="A210">IF(ISERROR(INDEX(Longboard!$A$2:$C$603,SMALL(IF(Longboard!$C$2:$C$603=Data!$A$20,ROW(Longboard!$A$2:$A$603)),ROW(207:207))-1,1)),"",INDEX(Longboard!$A$2:$C$603,SMALL(IF(Longboard!$C$2:$C$603=Data!$A$20,ROW(Longboard!$A$2:$A$603)),ROW(207:207))-1,1))</f>
        <v/>
      </c>
      <c r="B210" s="30" t="str">
        <f t="array" ref="B210">IF(ISERROR(INDEX(Longboard!$A$2:$C$603,SMALL(IF(Longboard!$C$2:$C$603=Data!$A$20,ROW(Longboard!$B$2:$B$603)),ROW(207:207))-1,2)),"",INDEX(Longboard!$A$2:$C$603,SMALL(IF(Longboard!$C$2:$C$603=Data!$A$20,ROW(Longboard!$B$2:$B$603)),ROW(207:207))-1,2))</f>
        <v/>
      </c>
    </row>
    <row r="211" spans="1:2" ht="15.75" thickBot="1">
      <c r="A211" s="30" t="str">
        <f t="array" ref="A211">IF(ISERROR(INDEX(Longboard!$A$2:$C$603,SMALL(IF(Longboard!$C$2:$C$603=Data!$A$20,ROW(Longboard!$A$2:$A$603)),ROW(208:208))-1,1)),"",INDEX(Longboard!$A$2:$C$603,SMALL(IF(Longboard!$C$2:$C$603=Data!$A$20,ROW(Longboard!$A$2:$A$603)),ROW(208:208))-1,1))</f>
        <v/>
      </c>
      <c r="B211" s="30" t="str">
        <f t="array" ref="B211">IF(ISERROR(INDEX(Longboard!$A$2:$C$603,SMALL(IF(Longboard!$C$2:$C$603=Data!$A$20,ROW(Longboard!$B$2:$B$603)),ROW(208:208))-1,2)),"",INDEX(Longboard!$A$2:$C$603,SMALL(IF(Longboard!$C$2:$C$603=Data!$A$20,ROW(Longboard!$B$2:$B$603)),ROW(208:208))-1,2))</f>
        <v/>
      </c>
    </row>
    <row r="212" spans="1:2" ht="15.75" thickBot="1">
      <c r="A212" s="30" t="str">
        <f t="array" ref="A212">IF(ISERROR(INDEX(Longboard!$A$2:$C$603,SMALL(IF(Longboard!$C$2:$C$603=Data!$A$20,ROW(Longboard!$A$2:$A$603)),ROW(209:209))-1,1)),"",INDEX(Longboard!$A$2:$C$603,SMALL(IF(Longboard!$C$2:$C$603=Data!$A$20,ROW(Longboard!$A$2:$A$603)),ROW(209:209))-1,1))</f>
        <v/>
      </c>
      <c r="B212" s="30" t="str">
        <f t="array" ref="B212">IF(ISERROR(INDEX(Longboard!$A$2:$C$603,SMALL(IF(Longboard!$C$2:$C$603=Data!$A$20,ROW(Longboard!$B$2:$B$603)),ROW(209:209))-1,2)),"",INDEX(Longboard!$A$2:$C$603,SMALL(IF(Longboard!$C$2:$C$603=Data!$A$20,ROW(Longboard!$B$2:$B$603)),ROW(209:209))-1,2))</f>
        <v/>
      </c>
    </row>
    <row r="213" spans="1:2" ht="15.75" thickBot="1">
      <c r="A213" s="30" t="str">
        <f t="array" ref="A213">IF(ISERROR(INDEX(Longboard!$A$2:$C$603,SMALL(IF(Longboard!$C$2:$C$603=Data!$A$20,ROW(Longboard!$A$2:$A$603)),ROW(210:210))-1,1)),"",INDEX(Longboard!$A$2:$C$603,SMALL(IF(Longboard!$C$2:$C$603=Data!$A$20,ROW(Longboard!$A$2:$A$603)),ROW(210:210))-1,1))</f>
        <v/>
      </c>
      <c r="B213" s="30" t="str">
        <f t="array" ref="B213">IF(ISERROR(INDEX(Longboard!$A$2:$C$603,SMALL(IF(Longboard!$C$2:$C$603=Data!$A$20,ROW(Longboard!$B$2:$B$603)),ROW(210:210))-1,2)),"",INDEX(Longboard!$A$2:$C$603,SMALL(IF(Longboard!$C$2:$C$603=Data!$A$20,ROW(Longboard!$B$2:$B$603)),ROW(210:210))-1,2))</f>
        <v/>
      </c>
    </row>
    <row r="214" spans="1:2" ht="15.75" thickBot="1">
      <c r="A214" s="30" t="str">
        <f t="array" ref="A214">IF(ISERROR(INDEX(Longboard!$A$2:$C$603,SMALL(IF(Longboard!$C$2:$C$603=Data!$A$20,ROW(Longboard!$A$2:$A$603)),ROW(211:211))-1,1)),"",INDEX(Longboard!$A$2:$C$603,SMALL(IF(Longboard!$C$2:$C$603=Data!$A$20,ROW(Longboard!$A$2:$A$603)),ROW(211:211))-1,1))</f>
        <v/>
      </c>
      <c r="B214" s="30" t="str">
        <f t="array" ref="B214">IF(ISERROR(INDEX(Longboard!$A$2:$C$603,SMALL(IF(Longboard!$C$2:$C$603=Data!$A$20,ROW(Longboard!$B$2:$B$603)),ROW(211:211))-1,2)),"",INDEX(Longboard!$A$2:$C$603,SMALL(IF(Longboard!$C$2:$C$603=Data!$A$20,ROW(Longboard!$B$2:$B$603)),ROW(211:211))-1,2))</f>
        <v/>
      </c>
    </row>
    <row r="215" spans="1:2" ht="15.75" thickBot="1">
      <c r="A215" s="30" t="str">
        <f t="array" ref="A215">IF(ISERROR(INDEX(Longboard!$A$2:$C$603,SMALL(IF(Longboard!$C$2:$C$603=Data!$A$20,ROW(Longboard!$A$2:$A$603)),ROW(212:212))-1,1)),"",INDEX(Longboard!$A$2:$C$603,SMALL(IF(Longboard!$C$2:$C$603=Data!$A$20,ROW(Longboard!$A$2:$A$603)),ROW(212:212))-1,1))</f>
        <v/>
      </c>
      <c r="B215" s="30" t="str">
        <f t="array" ref="B215">IF(ISERROR(INDEX(Longboard!$A$2:$C$603,SMALL(IF(Longboard!$C$2:$C$603=Data!$A$20,ROW(Longboard!$B$2:$B$603)),ROW(212:212))-1,2)),"",INDEX(Longboard!$A$2:$C$603,SMALL(IF(Longboard!$C$2:$C$603=Data!$A$20,ROW(Longboard!$B$2:$B$603)),ROW(212:212))-1,2))</f>
        <v/>
      </c>
    </row>
    <row r="216" spans="1:2" ht="15.75" thickBot="1">
      <c r="A216" s="30" t="str">
        <f t="array" ref="A216">IF(ISERROR(INDEX(Longboard!$A$2:$C$603,SMALL(IF(Longboard!$C$2:$C$603=Data!$A$20,ROW(Longboard!$A$2:$A$603)),ROW(213:213))-1,1)),"",INDEX(Longboard!$A$2:$C$603,SMALL(IF(Longboard!$C$2:$C$603=Data!$A$20,ROW(Longboard!$A$2:$A$603)),ROW(213:213))-1,1))</f>
        <v/>
      </c>
      <c r="B216" s="30" t="str">
        <f t="array" ref="B216">IF(ISERROR(INDEX(Longboard!$A$2:$C$603,SMALL(IF(Longboard!$C$2:$C$603=Data!$A$20,ROW(Longboard!$B$2:$B$603)),ROW(213:213))-1,2)),"",INDEX(Longboard!$A$2:$C$603,SMALL(IF(Longboard!$C$2:$C$603=Data!$A$20,ROW(Longboard!$B$2:$B$603)),ROW(213:213))-1,2))</f>
        <v/>
      </c>
    </row>
    <row r="217" spans="1:2" ht="15.75" thickBot="1">
      <c r="A217" s="30" t="str">
        <f t="array" ref="A217">IF(ISERROR(INDEX(Longboard!$A$2:$C$603,SMALL(IF(Longboard!$C$2:$C$603=Data!$A$20,ROW(Longboard!$A$2:$A$603)),ROW(214:214))-1,1)),"",INDEX(Longboard!$A$2:$C$603,SMALL(IF(Longboard!$C$2:$C$603=Data!$A$20,ROW(Longboard!$A$2:$A$603)),ROW(214:214))-1,1))</f>
        <v/>
      </c>
      <c r="B217" s="30" t="str">
        <f t="array" ref="B217">IF(ISERROR(INDEX(Longboard!$A$2:$C$603,SMALL(IF(Longboard!$C$2:$C$603=Data!$A$20,ROW(Longboard!$B$2:$B$603)),ROW(214:214))-1,2)),"",INDEX(Longboard!$A$2:$C$603,SMALL(IF(Longboard!$C$2:$C$603=Data!$A$20,ROW(Longboard!$B$2:$B$603)),ROW(214:214))-1,2))</f>
        <v/>
      </c>
    </row>
    <row r="218" spans="1:2" ht="15.75" thickBot="1">
      <c r="A218" s="30" t="str">
        <f t="array" ref="A218">IF(ISERROR(INDEX(Longboard!$A$2:$C$603,SMALL(IF(Longboard!$C$2:$C$603=Data!$A$20,ROW(Longboard!$A$2:$A$603)),ROW(215:215))-1,1)),"",INDEX(Longboard!$A$2:$C$603,SMALL(IF(Longboard!$C$2:$C$603=Data!$A$20,ROW(Longboard!$A$2:$A$603)),ROW(215:215))-1,1))</f>
        <v/>
      </c>
      <c r="B218" s="30" t="str">
        <f t="array" ref="B218">IF(ISERROR(INDEX(Longboard!$A$2:$C$603,SMALL(IF(Longboard!$C$2:$C$603=Data!$A$20,ROW(Longboard!$B$2:$B$603)),ROW(215:215))-1,2)),"",INDEX(Longboard!$A$2:$C$603,SMALL(IF(Longboard!$C$2:$C$603=Data!$A$20,ROW(Longboard!$B$2:$B$603)),ROW(215:215))-1,2))</f>
        <v/>
      </c>
    </row>
    <row r="219" spans="1:2" ht="15.75" thickBot="1">
      <c r="A219" s="30" t="str">
        <f t="array" ref="A219">IF(ISERROR(INDEX(Longboard!$A$2:$C$603,SMALL(IF(Longboard!$C$2:$C$603=Data!$A$20,ROW(Longboard!$A$2:$A$603)),ROW(216:216))-1,1)),"",INDEX(Longboard!$A$2:$C$603,SMALL(IF(Longboard!$C$2:$C$603=Data!$A$20,ROW(Longboard!$A$2:$A$603)),ROW(216:216))-1,1))</f>
        <v/>
      </c>
      <c r="B219" s="30" t="str">
        <f t="array" ref="B219">IF(ISERROR(INDEX(Longboard!$A$2:$C$603,SMALL(IF(Longboard!$C$2:$C$603=Data!$A$20,ROW(Longboard!$B$2:$B$603)),ROW(216:216))-1,2)),"",INDEX(Longboard!$A$2:$C$603,SMALL(IF(Longboard!$C$2:$C$603=Data!$A$20,ROW(Longboard!$B$2:$B$603)),ROW(216:216))-1,2))</f>
        <v/>
      </c>
    </row>
    <row r="220" spans="1:2" ht="15.75" thickBot="1">
      <c r="A220" s="30" t="str">
        <f t="array" ref="A220">IF(ISERROR(INDEX(Longboard!$A$2:$C$603,SMALL(IF(Longboard!$C$2:$C$603=Data!$A$20,ROW(Longboard!$A$2:$A$603)),ROW(217:217))-1,1)),"",INDEX(Longboard!$A$2:$C$603,SMALL(IF(Longboard!$C$2:$C$603=Data!$A$20,ROW(Longboard!$A$2:$A$603)),ROW(217:217))-1,1))</f>
        <v/>
      </c>
      <c r="B220" s="30" t="str">
        <f t="array" ref="B220">IF(ISERROR(INDEX(Longboard!$A$2:$C$603,SMALL(IF(Longboard!$C$2:$C$603=Data!$A$20,ROW(Longboard!$B$2:$B$603)),ROW(217:217))-1,2)),"",INDEX(Longboard!$A$2:$C$603,SMALL(IF(Longboard!$C$2:$C$603=Data!$A$20,ROW(Longboard!$B$2:$B$603)),ROW(217:217))-1,2))</f>
        <v/>
      </c>
    </row>
    <row r="221" spans="1:2" ht="15.75" thickBot="1">
      <c r="A221" s="30" t="str">
        <f t="array" ref="A221">IF(ISERROR(INDEX(Longboard!$A$2:$C$603,SMALL(IF(Longboard!$C$2:$C$603=Data!$A$20,ROW(Longboard!$A$2:$A$603)),ROW(218:218))-1,1)),"",INDEX(Longboard!$A$2:$C$603,SMALL(IF(Longboard!$C$2:$C$603=Data!$A$20,ROW(Longboard!$A$2:$A$603)),ROW(218:218))-1,1))</f>
        <v/>
      </c>
      <c r="B221" s="30" t="str">
        <f t="array" ref="B221">IF(ISERROR(INDEX(Longboard!$A$2:$C$603,SMALL(IF(Longboard!$C$2:$C$603=Data!$A$20,ROW(Longboard!$B$2:$B$603)),ROW(218:218))-1,2)),"",INDEX(Longboard!$A$2:$C$603,SMALL(IF(Longboard!$C$2:$C$603=Data!$A$20,ROW(Longboard!$B$2:$B$603)),ROW(218:218))-1,2))</f>
        <v/>
      </c>
    </row>
    <row r="222" spans="1:2" ht="15.75" thickBot="1">
      <c r="A222" s="30" t="str">
        <f t="array" ref="A222">IF(ISERROR(INDEX(Longboard!$A$2:$C$603,SMALL(IF(Longboard!$C$2:$C$603=Data!$A$20,ROW(Longboard!$A$2:$A$603)),ROW(219:219))-1,1)),"",INDEX(Longboard!$A$2:$C$603,SMALL(IF(Longboard!$C$2:$C$603=Data!$A$20,ROW(Longboard!$A$2:$A$603)),ROW(219:219))-1,1))</f>
        <v/>
      </c>
      <c r="B222" s="30" t="str">
        <f t="array" ref="B222">IF(ISERROR(INDEX(Longboard!$A$2:$C$603,SMALL(IF(Longboard!$C$2:$C$603=Data!$A$20,ROW(Longboard!$B$2:$B$603)),ROW(219:219))-1,2)),"",INDEX(Longboard!$A$2:$C$603,SMALL(IF(Longboard!$C$2:$C$603=Data!$A$20,ROW(Longboard!$B$2:$B$603)),ROW(219:219))-1,2))</f>
        <v/>
      </c>
    </row>
    <row r="223" spans="1:2" ht="15.75" thickBot="1">
      <c r="A223" s="30" t="str">
        <f t="array" ref="A223">IF(ISERROR(INDEX(Longboard!$A$2:$C$603,SMALL(IF(Longboard!$C$2:$C$603=Data!$A$20,ROW(Longboard!$A$2:$A$603)),ROW(220:220))-1,1)),"",INDEX(Longboard!$A$2:$C$603,SMALL(IF(Longboard!$C$2:$C$603=Data!$A$20,ROW(Longboard!$A$2:$A$603)),ROW(220:220))-1,1))</f>
        <v/>
      </c>
      <c r="B223" s="30" t="str">
        <f t="array" ref="B223">IF(ISERROR(INDEX(Longboard!$A$2:$C$603,SMALL(IF(Longboard!$C$2:$C$603=Data!$A$20,ROW(Longboard!$B$2:$B$603)),ROW(220:220))-1,2)),"",INDEX(Longboard!$A$2:$C$603,SMALL(IF(Longboard!$C$2:$C$603=Data!$A$20,ROW(Longboard!$B$2:$B$603)),ROW(220:220))-1,2))</f>
        <v/>
      </c>
    </row>
    <row r="224" spans="1:2" ht="15.75" thickBot="1">
      <c r="A224" s="30" t="str">
        <f t="array" ref="A224">IF(ISERROR(INDEX(Longboard!$A$2:$C$603,SMALL(IF(Longboard!$C$2:$C$603=Data!$A$20,ROW(Longboard!$A$2:$A$603)),ROW(221:221))-1,1)),"",INDEX(Longboard!$A$2:$C$603,SMALL(IF(Longboard!$C$2:$C$603=Data!$A$20,ROW(Longboard!$A$2:$A$603)),ROW(221:221))-1,1))</f>
        <v/>
      </c>
      <c r="B224" s="30" t="str">
        <f t="array" ref="B224">IF(ISERROR(INDEX(Longboard!$A$2:$C$603,SMALL(IF(Longboard!$C$2:$C$603=Data!$A$20,ROW(Longboard!$B$2:$B$603)),ROW(221:221))-1,2)),"",INDEX(Longboard!$A$2:$C$603,SMALL(IF(Longboard!$C$2:$C$603=Data!$A$20,ROW(Longboard!$B$2:$B$603)),ROW(221:221))-1,2))</f>
        <v/>
      </c>
    </row>
    <row r="225" spans="1:2" ht="15.75" thickBot="1">
      <c r="A225" s="30" t="str">
        <f t="array" ref="A225">IF(ISERROR(INDEX(Longboard!$A$2:$C$603,SMALL(IF(Longboard!$C$2:$C$603=Data!$A$20,ROW(Longboard!$A$2:$A$603)),ROW(222:222))-1,1)),"",INDEX(Longboard!$A$2:$C$603,SMALL(IF(Longboard!$C$2:$C$603=Data!$A$20,ROW(Longboard!$A$2:$A$603)),ROW(222:222))-1,1))</f>
        <v/>
      </c>
      <c r="B225" s="30" t="str">
        <f t="array" ref="B225">IF(ISERROR(INDEX(Longboard!$A$2:$C$603,SMALL(IF(Longboard!$C$2:$C$603=Data!$A$20,ROW(Longboard!$B$2:$B$603)),ROW(222:222))-1,2)),"",INDEX(Longboard!$A$2:$C$603,SMALL(IF(Longboard!$C$2:$C$603=Data!$A$20,ROW(Longboard!$B$2:$B$603)),ROW(222:222))-1,2))</f>
        <v/>
      </c>
    </row>
    <row r="226" spans="1:2" ht="15.75" thickBot="1">
      <c r="A226" s="30" t="str">
        <f t="array" ref="A226">IF(ISERROR(INDEX(Longboard!$A$2:$C$603,SMALL(IF(Longboard!$C$2:$C$603=Data!$A$20,ROW(Longboard!$A$2:$A$603)),ROW(223:223))-1,1)),"",INDEX(Longboard!$A$2:$C$603,SMALL(IF(Longboard!$C$2:$C$603=Data!$A$20,ROW(Longboard!$A$2:$A$603)),ROW(223:223))-1,1))</f>
        <v/>
      </c>
      <c r="B226" s="30" t="str">
        <f t="array" ref="B226">IF(ISERROR(INDEX(Longboard!$A$2:$C$603,SMALL(IF(Longboard!$C$2:$C$603=Data!$A$20,ROW(Longboard!$B$2:$B$603)),ROW(223:223))-1,2)),"",INDEX(Longboard!$A$2:$C$603,SMALL(IF(Longboard!$C$2:$C$603=Data!$A$20,ROW(Longboard!$B$2:$B$603)),ROW(223:223))-1,2))</f>
        <v/>
      </c>
    </row>
    <row r="227" spans="1:2" ht="15.75" thickBot="1">
      <c r="A227" s="30" t="str">
        <f t="array" ref="A227">IF(ISERROR(INDEX(Longboard!$A$2:$C$603,SMALL(IF(Longboard!$C$2:$C$603=Data!$A$20,ROW(Longboard!$A$2:$A$603)),ROW(224:224))-1,1)),"",INDEX(Longboard!$A$2:$C$603,SMALL(IF(Longboard!$C$2:$C$603=Data!$A$20,ROW(Longboard!$A$2:$A$603)),ROW(224:224))-1,1))</f>
        <v/>
      </c>
      <c r="B227" s="30" t="str">
        <f t="array" ref="B227">IF(ISERROR(INDEX(Longboard!$A$2:$C$603,SMALL(IF(Longboard!$C$2:$C$603=Data!$A$20,ROW(Longboard!$B$2:$B$603)),ROW(224:224))-1,2)),"",INDEX(Longboard!$A$2:$C$603,SMALL(IF(Longboard!$C$2:$C$603=Data!$A$20,ROW(Longboard!$B$2:$B$603)),ROW(224:224))-1,2))</f>
        <v/>
      </c>
    </row>
    <row r="228" spans="1:2" ht="15.75" thickBot="1">
      <c r="A228" s="30" t="str">
        <f t="array" ref="A228">IF(ISERROR(INDEX(Longboard!$A$2:$C$603,SMALL(IF(Longboard!$C$2:$C$603=Data!$A$20,ROW(Longboard!$A$2:$A$603)),ROW(225:225))-1,1)),"",INDEX(Longboard!$A$2:$C$603,SMALL(IF(Longboard!$C$2:$C$603=Data!$A$20,ROW(Longboard!$A$2:$A$603)),ROW(225:225))-1,1))</f>
        <v/>
      </c>
      <c r="B228" s="30" t="str">
        <f t="array" ref="B228">IF(ISERROR(INDEX(Longboard!$A$2:$C$603,SMALL(IF(Longboard!$C$2:$C$603=Data!$A$20,ROW(Longboard!$B$2:$B$603)),ROW(225:225))-1,2)),"",INDEX(Longboard!$A$2:$C$603,SMALL(IF(Longboard!$C$2:$C$603=Data!$A$20,ROW(Longboard!$B$2:$B$603)),ROW(225:225))-1,2))</f>
        <v/>
      </c>
    </row>
    <row r="229" spans="1:2" ht="15.75" thickBot="1">
      <c r="A229" s="30" t="str">
        <f t="array" ref="A229">IF(ISERROR(INDEX(Longboard!$A$2:$C$603,SMALL(IF(Longboard!$C$2:$C$603=Data!$A$20,ROW(Longboard!$A$2:$A$603)),ROW(226:226))-1,1)),"",INDEX(Longboard!$A$2:$C$603,SMALL(IF(Longboard!$C$2:$C$603=Data!$A$20,ROW(Longboard!$A$2:$A$603)),ROW(226:226))-1,1))</f>
        <v/>
      </c>
      <c r="B229" s="30" t="str">
        <f t="array" ref="B229">IF(ISERROR(INDEX(Longboard!$A$2:$C$603,SMALL(IF(Longboard!$C$2:$C$603=Data!$A$20,ROW(Longboard!$B$2:$B$603)),ROW(226:226))-1,2)),"",INDEX(Longboard!$A$2:$C$603,SMALL(IF(Longboard!$C$2:$C$603=Data!$A$20,ROW(Longboard!$B$2:$B$603)),ROW(226:226))-1,2))</f>
        <v/>
      </c>
    </row>
    <row r="230" spans="1:2" ht="15.75" thickBot="1">
      <c r="A230" s="30" t="str">
        <f t="array" ref="A230">IF(ISERROR(INDEX(Longboard!$A$2:$C$603,SMALL(IF(Longboard!$C$2:$C$603=Data!$A$20,ROW(Longboard!$A$2:$A$603)),ROW(227:227))-1,1)),"",INDEX(Longboard!$A$2:$C$603,SMALL(IF(Longboard!$C$2:$C$603=Data!$A$20,ROW(Longboard!$A$2:$A$603)),ROW(227:227))-1,1))</f>
        <v/>
      </c>
      <c r="B230" s="30" t="str">
        <f t="array" ref="B230">IF(ISERROR(INDEX(Longboard!$A$2:$C$603,SMALL(IF(Longboard!$C$2:$C$603=Data!$A$20,ROW(Longboard!$B$2:$B$603)),ROW(227:227))-1,2)),"",INDEX(Longboard!$A$2:$C$603,SMALL(IF(Longboard!$C$2:$C$603=Data!$A$20,ROW(Longboard!$B$2:$B$603)),ROW(227:227))-1,2))</f>
        <v/>
      </c>
    </row>
    <row r="231" spans="1:2" ht="15.75" thickBot="1">
      <c r="A231" s="30" t="str">
        <f t="array" ref="A231">IF(ISERROR(INDEX(Longboard!$A$2:$C$603,SMALL(IF(Longboard!$C$2:$C$603=Data!$A$20,ROW(Longboard!$A$2:$A$603)),ROW(228:228))-1,1)),"",INDEX(Longboard!$A$2:$C$603,SMALL(IF(Longboard!$C$2:$C$603=Data!$A$20,ROW(Longboard!$A$2:$A$603)),ROW(228:228))-1,1))</f>
        <v/>
      </c>
      <c r="B231" s="30" t="str">
        <f t="array" ref="B231">IF(ISERROR(INDEX(Longboard!$A$2:$C$603,SMALL(IF(Longboard!$C$2:$C$603=Data!$A$20,ROW(Longboard!$B$2:$B$603)),ROW(228:228))-1,2)),"",INDEX(Longboard!$A$2:$C$603,SMALL(IF(Longboard!$C$2:$C$603=Data!$A$20,ROW(Longboard!$B$2:$B$603)),ROW(228:228))-1,2))</f>
        <v/>
      </c>
    </row>
    <row r="232" spans="1:2" ht="15.75" thickBot="1">
      <c r="A232" s="30" t="str">
        <f t="array" ref="A232">IF(ISERROR(INDEX(Longboard!$A$2:$C$603,SMALL(IF(Longboard!$C$2:$C$603=Data!$A$20,ROW(Longboard!$A$2:$A$603)),ROW(229:229))-1,1)),"",INDEX(Longboard!$A$2:$C$603,SMALL(IF(Longboard!$C$2:$C$603=Data!$A$20,ROW(Longboard!$A$2:$A$603)),ROW(229:229))-1,1))</f>
        <v/>
      </c>
      <c r="B232" s="30" t="str">
        <f t="array" ref="B232">IF(ISERROR(INDEX(Longboard!$A$2:$C$603,SMALL(IF(Longboard!$C$2:$C$603=Data!$A$20,ROW(Longboard!$B$2:$B$603)),ROW(229:229))-1,2)),"",INDEX(Longboard!$A$2:$C$603,SMALL(IF(Longboard!$C$2:$C$603=Data!$A$20,ROW(Longboard!$B$2:$B$603)),ROW(229:229))-1,2))</f>
        <v/>
      </c>
    </row>
    <row r="233" spans="1:2" ht="15.75" thickBot="1">
      <c r="A233" s="30" t="str">
        <f t="array" ref="A233">IF(ISERROR(INDEX(Longboard!$A$2:$C$603,SMALL(IF(Longboard!$C$2:$C$603=Data!$A$20,ROW(Longboard!$A$2:$A$603)),ROW(230:230))-1,1)),"",INDEX(Longboard!$A$2:$C$603,SMALL(IF(Longboard!$C$2:$C$603=Data!$A$20,ROW(Longboard!$A$2:$A$603)),ROW(230:230))-1,1))</f>
        <v/>
      </c>
      <c r="B233" s="30" t="str">
        <f t="array" ref="B233">IF(ISERROR(INDEX(Longboard!$A$2:$C$603,SMALL(IF(Longboard!$C$2:$C$603=Data!$A$20,ROW(Longboard!$B$2:$B$603)),ROW(230:230))-1,2)),"",INDEX(Longboard!$A$2:$C$603,SMALL(IF(Longboard!$C$2:$C$603=Data!$A$20,ROW(Longboard!$B$2:$B$603)),ROW(230:230))-1,2))</f>
        <v/>
      </c>
    </row>
    <row r="234" spans="1:2" ht="15.75" thickBot="1">
      <c r="A234" s="30" t="str">
        <f t="array" ref="A234">IF(ISERROR(INDEX(Longboard!$A$2:$C$603,SMALL(IF(Longboard!$C$2:$C$603=Data!$A$20,ROW(Longboard!$A$2:$A$603)),ROW(231:231))-1,1)),"",INDEX(Longboard!$A$2:$C$603,SMALL(IF(Longboard!$C$2:$C$603=Data!$A$20,ROW(Longboard!$A$2:$A$603)),ROW(231:231))-1,1))</f>
        <v/>
      </c>
      <c r="B234" s="30" t="str">
        <f t="array" ref="B234">IF(ISERROR(INDEX(Longboard!$A$2:$C$603,SMALL(IF(Longboard!$C$2:$C$603=Data!$A$20,ROW(Longboard!$B$2:$B$603)),ROW(231:231))-1,2)),"",INDEX(Longboard!$A$2:$C$603,SMALL(IF(Longboard!$C$2:$C$603=Data!$A$20,ROW(Longboard!$B$2:$B$603)),ROW(231:231))-1,2))</f>
        <v/>
      </c>
    </row>
    <row r="235" spans="1:2" ht="15.75" thickBot="1">
      <c r="A235" s="30" t="str">
        <f t="array" ref="A235">IF(ISERROR(INDEX(Longboard!$A$2:$C$603,SMALL(IF(Longboard!$C$2:$C$603=Data!$A$20,ROW(Longboard!$A$2:$A$603)),ROW(232:232))-1,1)),"",INDEX(Longboard!$A$2:$C$603,SMALL(IF(Longboard!$C$2:$C$603=Data!$A$20,ROW(Longboard!$A$2:$A$603)),ROW(232:232))-1,1))</f>
        <v/>
      </c>
      <c r="B235" s="30" t="str">
        <f t="array" ref="B235">IF(ISERROR(INDEX(Longboard!$A$2:$C$603,SMALL(IF(Longboard!$C$2:$C$603=Data!$A$20,ROW(Longboard!$B$2:$B$603)),ROW(232:232))-1,2)),"",INDEX(Longboard!$A$2:$C$603,SMALL(IF(Longboard!$C$2:$C$603=Data!$A$20,ROW(Longboard!$B$2:$B$603)),ROW(232:232))-1,2))</f>
        <v/>
      </c>
    </row>
    <row r="236" spans="1:2" ht="15.75" thickBot="1">
      <c r="A236" s="30" t="str">
        <f t="array" ref="A236">IF(ISERROR(INDEX(Longboard!$A$2:$C$603,SMALL(IF(Longboard!$C$2:$C$603=Data!$A$20,ROW(Longboard!$A$2:$A$603)),ROW(233:233))-1,1)),"",INDEX(Longboard!$A$2:$C$603,SMALL(IF(Longboard!$C$2:$C$603=Data!$A$20,ROW(Longboard!$A$2:$A$603)),ROW(233:233))-1,1))</f>
        <v/>
      </c>
      <c r="B236" s="30" t="str">
        <f t="array" ref="B236">IF(ISERROR(INDEX(Longboard!$A$2:$C$603,SMALL(IF(Longboard!$C$2:$C$603=Data!$A$20,ROW(Longboard!$B$2:$B$603)),ROW(233:233))-1,2)),"",INDEX(Longboard!$A$2:$C$603,SMALL(IF(Longboard!$C$2:$C$603=Data!$A$20,ROW(Longboard!$B$2:$B$603)),ROW(233:233))-1,2))</f>
        <v/>
      </c>
    </row>
    <row r="237" spans="1:2" ht="15.75" thickBot="1">
      <c r="A237" s="30" t="str">
        <f t="array" ref="A237">IF(ISERROR(INDEX(Longboard!$A$2:$C$603,SMALL(IF(Longboard!$C$2:$C$603=Data!$A$20,ROW(Longboard!$A$2:$A$603)),ROW(234:234))-1,1)),"",INDEX(Longboard!$A$2:$C$603,SMALL(IF(Longboard!$C$2:$C$603=Data!$A$20,ROW(Longboard!$A$2:$A$603)),ROW(234:234))-1,1))</f>
        <v/>
      </c>
      <c r="B237" s="30" t="str">
        <f t="array" ref="B237">IF(ISERROR(INDEX(Longboard!$A$2:$C$603,SMALL(IF(Longboard!$C$2:$C$603=Data!$A$20,ROW(Longboard!$B$2:$B$603)),ROW(234:234))-1,2)),"",INDEX(Longboard!$A$2:$C$603,SMALL(IF(Longboard!$C$2:$C$603=Data!$A$20,ROW(Longboard!$B$2:$B$603)),ROW(234:234))-1,2))</f>
        <v/>
      </c>
    </row>
    <row r="238" spans="1:2" ht="15.75" thickBot="1">
      <c r="A238" s="30" t="str">
        <f t="array" ref="A238">IF(ISERROR(INDEX(Longboard!$A$2:$C$603,SMALL(IF(Longboard!$C$2:$C$603=Data!$A$20,ROW(Longboard!$A$2:$A$603)),ROW(235:235))-1,1)),"",INDEX(Longboard!$A$2:$C$603,SMALL(IF(Longboard!$C$2:$C$603=Data!$A$20,ROW(Longboard!$A$2:$A$603)),ROW(235:235))-1,1))</f>
        <v/>
      </c>
      <c r="B238" s="30" t="str">
        <f t="array" ref="B238">IF(ISERROR(INDEX(Longboard!$A$2:$C$603,SMALL(IF(Longboard!$C$2:$C$603=Data!$A$20,ROW(Longboard!$B$2:$B$603)),ROW(235:235))-1,2)),"",INDEX(Longboard!$A$2:$C$603,SMALL(IF(Longboard!$C$2:$C$603=Data!$A$20,ROW(Longboard!$B$2:$B$603)),ROW(235:235))-1,2))</f>
        <v/>
      </c>
    </row>
    <row r="239" spans="1:2" ht="15.75" thickBot="1">
      <c r="A239" s="30" t="str">
        <f t="array" ref="A239">IF(ISERROR(INDEX(Longboard!$A$2:$C$603,SMALL(IF(Longboard!$C$2:$C$603=Data!$A$20,ROW(Longboard!$A$2:$A$603)),ROW(236:236))-1,1)),"",INDEX(Longboard!$A$2:$C$603,SMALL(IF(Longboard!$C$2:$C$603=Data!$A$20,ROW(Longboard!$A$2:$A$603)),ROW(236:236))-1,1))</f>
        <v/>
      </c>
      <c r="B239" s="30" t="str">
        <f t="array" ref="B239">IF(ISERROR(INDEX(Longboard!$A$2:$C$603,SMALL(IF(Longboard!$C$2:$C$603=Data!$A$20,ROW(Longboard!$B$2:$B$603)),ROW(236:236))-1,2)),"",INDEX(Longboard!$A$2:$C$603,SMALL(IF(Longboard!$C$2:$C$603=Data!$A$20,ROW(Longboard!$B$2:$B$603)),ROW(236:236))-1,2))</f>
        <v/>
      </c>
    </row>
    <row r="240" spans="1:2" ht="15.75" thickBot="1">
      <c r="A240" s="30" t="str">
        <f t="array" ref="A240">IF(ISERROR(INDEX(Longboard!$A$2:$C$603,SMALL(IF(Longboard!$C$2:$C$603=Data!$A$20,ROW(Longboard!$A$2:$A$603)),ROW(237:237))-1,1)),"",INDEX(Longboard!$A$2:$C$603,SMALL(IF(Longboard!$C$2:$C$603=Data!$A$20,ROW(Longboard!$A$2:$A$603)),ROW(237:237))-1,1))</f>
        <v/>
      </c>
      <c r="B240" s="30" t="str">
        <f t="array" ref="B240">IF(ISERROR(INDEX(Longboard!$A$2:$C$603,SMALL(IF(Longboard!$C$2:$C$603=Data!$A$20,ROW(Longboard!$B$2:$B$603)),ROW(237:237))-1,2)),"",INDEX(Longboard!$A$2:$C$603,SMALL(IF(Longboard!$C$2:$C$603=Data!$A$20,ROW(Longboard!$B$2:$B$603)),ROW(237:237))-1,2))</f>
        <v/>
      </c>
    </row>
    <row r="241" spans="1:2" ht="15.75" thickBot="1">
      <c r="A241" s="30" t="str">
        <f t="array" ref="A241">IF(ISERROR(INDEX(Longboard!$A$2:$C$603,SMALL(IF(Longboard!$C$2:$C$603=Data!$A$20,ROW(Longboard!$A$2:$A$603)),ROW(238:238))-1,1)),"",INDEX(Longboard!$A$2:$C$603,SMALL(IF(Longboard!$C$2:$C$603=Data!$A$20,ROW(Longboard!$A$2:$A$603)),ROW(238:238))-1,1))</f>
        <v/>
      </c>
      <c r="B241" s="30" t="str">
        <f t="array" ref="B241">IF(ISERROR(INDEX(Longboard!$A$2:$C$603,SMALL(IF(Longboard!$C$2:$C$603=Data!$A$20,ROW(Longboard!$B$2:$B$603)),ROW(238:238))-1,2)),"",INDEX(Longboard!$A$2:$C$603,SMALL(IF(Longboard!$C$2:$C$603=Data!$A$20,ROW(Longboard!$B$2:$B$603)),ROW(238:238))-1,2))</f>
        <v/>
      </c>
    </row>
    <row r="242" spans="1:2" ht="15.75" thickBot="1">
      <c r="A242" s="30" t="str">
        <f t="array" ref="A242">IF(ISERROR(INDEX(Longboard!$A$2:$C$603,SMALL(IF(Longboard!$C$2:$C$603=Data!$A$20,ROW(Longboard!$A$2:$A$603)),ROW(239:239))-1,1)),"",INDEX(Longboard!$A$2:$C$603,SMALL(IF(Longboard!$C$2:$C$603=Data!$A$20,ROW(Longboard!$A$2:$A$603)),ROW(239:239))-1,1))</f>
        <v/>
      </c>
      <c r="B242" s="30" t="str">
        <f t="array" ref="B242">IF(ISERROR(INDEX(Longboard!$A$2:$C$603,SMALL(IF(Longboard!$C$2:$C$603=Data!$A$20,ROW(Longboard!$B$2:$B$603)),ROW(239:239))-1,2)),"",INDEX(Longboard!$A$2:$C$603,SMALL(IF(Longboard!$C$2:$C$603=Data!$A$20,ROW(Longboard!$B$2:$B$603)),ROW(239:239))-1,2))</f>
        <v/>
      </c>
    </row>
    <row r="243" spans="1:2" ht="15.75" thickBot="1">
      <c r="A243" s="30" t="str">
        <f t="array" ref="A243">IF(ISERROR(INDEX(Longboard!$A$2:$C$603,SMALL(IF(Longboard!$C$2:$C$603=Data!$A$20,ROW(Longboard!$A$2:$A$603)),ROW(240:240))-1,1)),"",INDEX(Longboard!$A$2:$C$603,SMALL(IF(Longboard!$C$2:$C$603=Data!$A$20,ROW(Longboard!$A$2:$A$603)),ROW(240:240))-1,1))</f>
        <v/>
      </c>
      <c r="B243" s="30" t="str">
        <f t="array" ref="B243">IF(ISERROR(INDEX(Longboard!$A$2:$C$603,SMALL(IF(Longboard!$C$2:$C$603=Data!$A$20,ROW(Longboard!$B$2:$B$603)),ROW(240:240))-1,2)),"",INDEX(Longboard!$A$2:$C$603,SMALL(IF(Longboard!$C$2:$C$603=Data!$A$20,ROW(Longboard!$B$2:$B$603)),ROW(240:240))-1,2))</f>
        <v/>
      </c>
    </row>
    <row r="244" spans="1:2" ht="15.75" thickBot="1">
      <c r="A244" s="30" t="str">
        <f t="array" ref="A244">IF(ISERROR(INDEX(Longboard!$A$2:$C$603,SMALL(IF(Longboard!$C$2:$C$603=Data!$A$20,ROW(Longboard!$A$2:$A$603)),ROW(241:241))-1,1)),"",INDEX(Longboard!$A$2:$C$603,SMALL(IF(Longboard!$C$2:$C$603=Data!$A$20,ROW(Longboard!$A$2:$A$603)),ROW(241:241))-1,1))</f>
        <v/>
      </c>
      <c r="B244" s="30" t="str">
        <f t="array" ref="B244">IF(ISERROR(INDEX(Longboard!$A$2:$C$603,SMALL(IF(Longboard!$C$2:$C$603=Data!$A$20,ROW(Longboard!$B$2:$B$603)),ROW(241:241))-1,2)),"",INDEX(Longboard!$A$2:$C$603,SMALL(IF(Longboard!$C$2:$C$603=Data!$A$20,ROW(Longboard!$B$2:$B$603)),ROW(241:241))-1,2))</f>
        <v/>
      </c>
    </row>
    <row r="245" spans="1:2" ht="15.75" thickBot="1">
      <c r="A245" s="30" t="str">
        <f t="array" ref="A245">IF(ISERROR(INDEX(Longboard!$A$2:$C$603,SMALL(IF(Longboard!$C$2:$C$603=Data!$A$20,ROW(Longboard!$A$2:$A$603)),ROW(242:242))-1,1)),"",INDEX(Longboard!$A$2:$C$603,SMALL(IF(Longboard!$C$2:$C$603=Data!$A$20,ROW(Longboard!$A$2:$A$603)),ROW(242:242))-1,1))</f>
        <v/>
      </c>
      <c r="B245" s="30" t="str">
        <f t="array" ref="B245">IF(ISERROR(INDEX(Longboard!$A$2:$C$603,SMALL(IF(Longboard!$C$2:$C$603=Data!$A$20,ROW(Longboard!$B$2:$B$603)),ROW(242:242))-1,2)),"",INDEX(Longboard!$A$2:$C$603,SMALL(IF(Longboard!$C$2:$C$603=Data!$A$20,ROW(Longboard!$B$2:$B$603)),ROW(242:242))-1,2))</f>
        <v/>
      </c>
    </row>
    <row r="246" spans="1:2" ht="15.75" thickBot="1">
      <c r="A246" s="30" t="str">
        <f t="array" ref="A246">IF(ISERROR(INDEX(Longboard!$A$2:$C$603,SMALL(IF(Longboard!$C$2:$C$603=Data!$A$20,ROW(Longboard!$A$2:$A$603)),ROW(243:243))-1,1)),"",INDEX(Longboard!$A$2:$C$603,SMALL(IF(Longboard!$C$2:$C$603=Data!$A$20,ROW(Longboard!$A$2:$A$603)),ROW(243:243))-1,1))</f>
        <v/>
      </c>
      <c r="B246" s="30" t="str">
        <f t="array" ref="B246">IF(ISERROR(INDEX(Longboard!$A$2:$C$603,SMALL(IF(Longboard!$C$2:$C$603=Data!$A$20,ROW(Longboard!$B$2:$B$603)),ROW(243:243))-1,2)),"",INDEX(Longboard!$A$2:$C$603,SMALL(IF(Longboard!$C$2:$C$603=Data!$A$20,ROW(Longboard!$B$2:$B$603)),ROW(243:243))-1,2))</f>
        <v/>
      </c>
    </row>
    <row r="247" spans="1:2" ht="15.75" thickBot="1">
      <c r="A247" s="30" t="str">
        <f t="array" ref="A247">IF(ISERROR(INDEX(Longboard!$A$2:$C$603,SMALL(IF(Longboard!$C$2:$C$603=Data!$A$20,ROW(Longboard!$A$2:$A$603)),ROW(244:244))-1,1)),"",INDEX(Longboard!$A$2:$C$603,SMALL(IF(Longboard!$C$2:$C$603=Data!$A$20,ROW(Longboard!$A$2:$A$603)),ROW(244:244))-1,1))</f>
        <v/>
      </c>
      <c r="B247" s="30" t="str">
        <f t="array" ref="B247">IF(ISERROR(INDEX(Longboard!$A$2:$C$603,SMALL(IF(Longboard!$C$2:$C$603=Data!$A$20,ROW(Longboard!$B$2:$B$603)),ROW(244:244))-1,2)),"",INDEX(Longboard!$A$2:$C$603,SMALL(IF(Longboard!$C$2:$C$603=Data!$A$20,ROW(Longboard!$B$2:$B$603)),ROW(244:244))-1,2))</f>
        <v/>
      </c>
    </row>
    <row r="248" spans="1:2" ht="15.75" thickBot="1">
      <c r="A248" s="30" t="str">
        <f t="array" ref="A248">IF(ISERROR(INDEX(Longboard!$A$2:$C$603,SMALL(IF(Longboard!$C$2:$C$603=Data!$A$20,ROW(Longboard!$A$2:$A$603)),ROW(245:245))-1,1)),"",INDEX(Longboard!$A$2:$C$603,SMALL(IF(Longboard!$C$2:$C$603=Data!$A$20,ROW(Longboard!$A$2:$A$603)),ROW(245:245))-1,1))</f>
        <v/>
      </c>
      <c r="B248" s="30" t="str">
        <f t="array" ref="B248">IF(ISERROR(INDEX(Longboard!$A$2:$C$603,SMALL(IF(Longboard!$C$2:$C$603=Data!$A$20,ROW(Longboard!$B$2:$B$603)),ROW(245:245))-1,2)),"",INDEX(Longboard!$A$2:$C$603,SMALL(IF(Longboard!$C$2:$C$603=Data!$A$20,ROW(Longboard!$B$2:$B$603)),ROW(245:245))-1,2))</f>
        <v/>
      </c>
    </row>
    <row r="249" spans="1:2" ht="15.75" thickBot="1">
      <c r="A249" s="30" t="str">
        <f t="array" ref="A249">IF(ISERROR(INDEX(Longboard!$A$2:$C$603,SMALL(IF(Longboard!$C$2:$C$603=Data!$A$20,ROW(Longboard!$A$2:$A$603)),ROW(246:246))-1,1)),"",INDEX(Longboard!$A$2:$C$603,SMALL(IF(Longboard!$C$2:$C$603=Data!$A$20,ROW(Longboard!$A$2:$A$603)),ROW(246:246))-1,1))</f>
        <v/>
      </c>
      <c r="B249" s="30" t="str">
        <f t="array" ref="B249">IF(ISERROR(INDEX(Longboard!$A$2:$C$603,SMALL(IF(Longboard!$C$2:$C$603=Data!$A$20,ROW(Longboard!$B$2:$B$603)),ROW(246:246))-1,2)),"",INDEX(Longboard!$A$2:$C$603,SMALL(IF(Longboard!$C$2:$C$603=Data!$A$20,ROW(Longboard!$B$2:$B$603)),ROW(246:246))-1,2))</f>
        <v/>
      </c>
    </row>
    <row r="250" spans="1:2" ht="15.75" thickBot="1">
      <c r="A250" s="30" t="str">
        <f t="array" ref="A250">IF(ISERROR(INDEX(Longboard!$A$2:$C$603,SMALL(IF(Longboard!$C$2:$C$603=Data!$A$20,ROW(Longboard!$A$2:$A$603)),ROW(247:247))-1,1)),"",INDEX(Longboard!$A$2:$C$603,SMALL(IF(Longboard!$C$2:$C$603=Data!$A$20,ROW(Longboard!$A$2:$A$603)),ROW(247:247))-1,1))</f>
        <v/>
      </c>
      <c r="B250" s="30" t="str">
        <f t="array" ref="B250">IF(ISERROR(INDEX(Longboard!$A$2:$C$603,SMALL(IF(Longboard!$C$2:$C$603=Data!$A$20,ROW(Longboard!$B$2:$B$603)),ROW(247:247))-1,2)),"",INDEX(Longboard!$A$2:$C$603,SMALL(IF(Longboard!$C$2:$C$603=Data!$A$20,ROW(Longboard!$B$2:$B$603)),ROW(247:247))-1,2))</f>
        <v/>
      </c>
    </row>
    <row r="251" spans="1:2" ht="15.75" thickBot="1">
      <c r="A251" s="30" t="str">
        <f t="array" ref="A251">IF(ISERROR(INDEX(Longboard!$A$2:$C$603,SMALL(IF(Longboard!$C$2:$C$603=Data!$A$20,ROW(Longboard!$A$2:$A$603)),ROW(248:248))-1,1)),"",INDEX(Longboard!$A$2:$C$603,SMALL(IF(Longboard!$C$2:$C$603=Data!$A$20,ROW(Longboard!$A$2:$A$603)),ROW(248:248))-1,1))</f>
        <v/>
      </c>
      <c r="B251" s="30" t="str">
        <f t="array" ref="B251">IF(ISERROR(INDEX(Longboard!$A$2:$C$603,SMALL(IF(Longboard!$C$2:$C$603=Data!$A$20,ROW(Longboard!$B$2:$B$603)),ROW(248:248))-1,2)),"",INDEX(Longboard!$A$2:$C$603,SMALL(IF(Longboard!$C$2:$C$603=Data!$A$20,ROW(Longboard!$B$2:$B$603)),ROW(248:248))-1,2))</f>
        <v/>
      </c>
    </row>
    <row r="252" spans="1:2" ht="15.75" thickBot="1">
      <c r="A252" s="30" t="str">
        <f t="array" ref="A252">IF(ISERROR(INDEX(Longboard!$A$2:$C$603,SMALL(IF(Longboard!$C$2:$C$603=Data!$A$20,ROW(Longboard!$A$2:$A$603)),ROW(249:249))-1,1)),"",INDEX(Longboard!$A$2:$C$603,SMALL(IF(Longboard!$C$2:$C$603=Data!$A$20,ROW(Longboard!$A$2:$A$603)),ROW(249:249))-1,1))</f>
        <v/>
      </c>
      <c r="B252" s="30" t="str">
        <f t="array" ref="B252">IF(ISERROR(INDEX(Longboard!$A$2:$C$603,SMALL(IF(Longboard!$C$2:$C$603=Data!$A$20,ROW(Longboard!$B$2:$B$603)),ROW(249:249))-1,2)),"",INDEX(Longboard!$A$2:$C$603,SMALL(IF(Longboard!$C$2:$C$603=Data!$A$20,ROW(Longboard!$B$2:$B$603)),ROW(249:249))-1,2))</f>
        <v/>
      </c>
    </row>
    <row r="253" spans="1:2" ht="15.75" thickBot="1">
      <c r="A253" s="30" t="str">
        <f t="array" ref="A253">IF(ISERROR(INDEX(Longboard!$A$2:$C$603,SMALL(IF(Longboard!$C$2:$C$603=Data!$A$20,ROW(Longboard!$A$2:$A$603)),ROW(250:250))-1,1)),"",INDEX(Longboard!$A$2:$C$603,SMALL(IF(Longboard!$C$2:$C$603=Data!$A$20,ROW(Longboard!$A$2:$A$603)),ROW(250:250))-1,1))</f>
        <v/>
      </c>
      <c r="B253" s="30" t="str">
        <f t="array" ref="B253">IF(ISERROR(INDEX(Longboard!$A$2:$C$603,SMALL(IF(Longboard!$C$2:$C$603=Data!$A$20,ROW(Longboard!$B$2:$B$603)),ROW(250:250))-1,2)),"",INDEX(Longboard!$A$2:$C$603,SMALL(IF(Longboard!$C$2:$C$603=Data!$A$20,ROW(Longboard!$B$2:$B$603)),ROW(250:250))-1,2))</f>
        <v/>
      </c>
    </row>
    <row r="254" spans="1:2" ht="15.75" thickBot="1">
      <c r="A254" s="30" t="str">
        <f t="array" ref="A254">IF(ISERROR(INDEX(Longboard!$A$2:$C$603,SMALL(IF(Longboard!$C$2:$C$603=Data!$A$20,ROW(Longboard!$A$2:$A$603)),ROW(251:251))-1,1)),"",INDEX(Longboard!$A$2:$C$603,SMALL(IF(Longboard!$C$2:$C$603=Data!$A$20,ROW(Longboard!$A$2:$A$603)),ROW(251:251))-1,1))</f>
        <v/>
      </c>
      <c r="B254" s="30" t="str">
        <f t="array" ref="B254">IF(ISERROR(INDEX(Longboard!$A$2:$C$603,SMALL(IF(Longboard!$C$2:$C$603=Data!$A$20,ROW(Longboard!$B$2:$B$603)),ROW(251:251))-1,2)),"",INDEX(Longboard!$A$2:$C$603,SMALL(IF(Longboard!$C$2:$C$603=Data!$A$20,ROW(Longboard!$B$2:$B$603)),ROW(251:251))-1,2))</f>
        <v/>
      </c>
    </row>
    <row r="255" spans="1:2" ht="15.75" thickBot="1">
      <c r="A255" s="30" t="str">
        <f t="array" ref="A255">IF(ISERROR(INDEX(Longboard!$A$2:$C$603,SMALL(IF(Longboard!$C$2:$C$603=Data!$A$20,ROW(Longboard!$A$2:$A$603)),ROW(252:252))-1,1)),"",INDEX(Longboard!$A$2:$C$603,SMALL(IF(Longboard!$C$2:$C$603=Data!$A$20,ROW(Longboard!$A$2:$A$603)),ROW(252:252))-1,1))</f>
        <v/>
      </c>
      <c r="B255" s="30" t="str">
        <f t="array" ref="B255">IF(ISERROR(INDEX(Longboard!$A$2:$C$603,SMALL(IF(Longboard!$C$2:$C$603=Data!$A$20,ROW(Longboard!$B$2:$B$603)),ROW(252:252))-1,2)),"",INDEX(Longboard!$A$2:$C$603,SMALL(IF(Longboard!$C$2:$C$603=Data!$A$20,ROW(Longboard!$B$2:$B$603)),ROW(252:252))-1,2))</f>
        <v/>
      </c>
    </row>
    <row r="256" spans="1:2" ht="15.75" thickBot="1">
      <c r="A256" s="30" t="str">
        <f t="array" ref="A256">IF(ISERROR(INDEX(Longboard!$A$2:$C$603,SMALL(IF(Longboard!$C$2:$C$603=Data!$A$20,ROW(Longboard!$A$2:$A$603)),ROW(253:253))-1,1)),"",INDEX(Longboard!$A$2:$C$603,SMALL(IF(Longboard!$C$2:$C$603=Data!$A$20,ROW(Longboard!$A$2:$A$603)),ROW(253:253))-1,1))</f>
        <v/>
      </c>
      <c r="B256" s="30" t="str">
        <f t="array" ref="B256">IF(ISERROR(INDEX(Longboard!$A$2:$C$603,SMALL(IF(Longboard!$C$2:$C$603=Data!$A$20,ROW(Longboard!$B$2:$B$603)),ROW(253:253))-1,2)),"",INDEX(Longboard!$A$2:$C$603,SMALL(IF(Longboard!$C$2:$C$603=Data!$A$20,ROW(Longboard!$B$2:$B$603)),ROW(253:253))-1,2))</f>
        <v/>
      </c>
    </row>
    <row r="257" spans="1:2" ht="15.75" thickBot="1">
      <c r="A257" s="30" t="str">
        <f t="array" ref="A257">IF(ISERROR(INDEX(Longboard!$A$2:$C$603,SMALL(IF(Longboard!$C$2:$C$603=Data!$A$20,ROW(Longboard!$A$2:$A$603)),ROW(254:254))-1,1)),"",INDEX(Longboard!$A$2:$C$603,SMALL(IF(Longboard!$C$2:$C$603=Data!$A$20,ROW(Longboard!$A$2:$A$603)),ROW(254:254))-1,1))</f>
        <v/>
      </c>
      <c r="B257" s="30" t="str">
        <f t="array" ref="B257">IF(ISERROR(INDEX(Longboard!$A$2:$C$603,SMALL(IF(Longboard!$C$2:$C$603=Data!$A$20,ROW(Longboard!$B$2:$B$603)),ROW(254:254))-1,2)),"",INDEX(Longboard!$A$2:$C$603,SMALL(IF(Longboard!$C$2:$C$603=Data!$A$20,ROW(Longboard!$B$2:$B$603)),ROW(254:254))-1,2))</f>
        <v/>
      </c>
    </row>
    <row r="258" spans="1:2" ht="15.75" thickBot="1">
      <c r="A258" s="30" t="str">
        <f t="array" ref="A258">IF(ISERROR(INDEX(Longboard!$A$2:$C$603,SMALL(IF(Longboard!$C$2:$C$603=Data!$A$20,ROW(Longboard!$A$2:$A$603)),ROW(255:255))-1,1)),"",INDEX(Longboard!$A$2:$C$603,SMALL(IF(Longboard!$C$2:$C$603=Data!$A$20,ROW(Longboard!$A$2:$A$603)),ROW(255:255))-1,1))</f>
        <v/>
      </c>
      <c r="B258" s="30" t="str">
        <f t="array" ref="B258">IF(ISERROR(INDEX(Longboard!$A$2:$C$603,SMALL(IF(Longboard!$C$2:$C$603=Data!$A$20,ROW(Longboard!$B$2:$B$603)),ROW(255:255))-1,2)),"",INDEX(Longboard!$A$2:$C$603,SMALL(IF(Longboard!$C$2:$C$603=Data!$A$20,ROW(Longboard!$B$2:$B$603)),ROW(255:255))-1,2))</f>
        <v/>
      </c>
    </row>
    <row r="259" spans="1:2" ht="15.75" thickBot="1">
      <c r="A259" s="30" t="str">
        <f t="array" ref="A259">IF(ISERROR(INDEX(Longboard!$A$2:$C$603,SMALL(IF(Longboard!$C$2:$C$603=Data!$A$20,ROW(Longboard!$A$2:$A$603)),ROW(256:256))-1,1)),"",INDEX(Longboard!$A$2:$C$603,SMALL(IF(Longboard!$C$2:$C$603=Data!$A$20,ROW(Longboard!$A$2:$A$603)),ROW(256:256))-1,1))</f>
        <v/>
      </c>
      <c r="B259" s="30" t="str">
        <f t="array" ref="B259">IF(ISERROR(INDEX(Longboard!$A$2:$C$603,SMALL(IF(Longboard!$C$2:$C$603=Data!$A$20,ROW(Longboard!$B$2:$B$603)),ROW(256:256))-1,2)),"",INDEX(Longboard!$A$2:$C$603,SMALL(IF(Longboard!$C$2:$C$603=Data!$A$20,ROW(Longboard!$B$2:$B$603)),ROW(256:256))-1,2))</f>
        <v/>
      </c>
    </row>
    <row r="260" spans="1:2" ht="15.75" thickBot="1">
      <c r="A260" s="30" t="str">
        <f t="array" ref="A260">IF(ISERROR(INDEX(Longboard!$A$2:$C$603,SMALL(IF(Longboard!$C$2:$C$603=Data!$A$20,ROW(Longboard!$A$2:$A$603)),ROW(257:257))-1,1)),"",INDEX(Longboard!$A$2:$C$603,SMALL(IF(Longboard!$C$2:$C$603=Data!$A$20,ROW(Longboard!$A$2:$A$603)),ROW(257:257))-1,1))</f>
        <v/>
      </c>
      <c r="B260" s="30" t="str">
        <f t="array" ref="B260">IF(ISERROR(INDEX(Longboard!$A$2:$C$603,SMALL(IF(Longboard!$C$2:$C$603=Data!$A$20,ROW(Longboard!$B$2:$B$603)),ROW(257:257))-1,2)),"",INDEX(Longboard!$A$2:$C$603,SMALL(IF(Longboard!$C$2:$C$603=Data!$A$20,ROW(Longboard!$B$2:$B$603)),ROW(257:257))-1,2))</f>
        <v/>
      </c>
    </row>
    <row r="261" spans="1:2" ht="15.75" thickBot="1">
      <c r="A261" s="30" t="str">
        <f t="array" ref="A261">IF(ISERROR(INDEX(Longboard!$A$2:$C$603,SMALL(IF(Longboard!$C$2:$C$603=Data!$A$20,ROW(Longboard!$A$2:$A$603)),ROW(258:258))-1,1)),"",INDEX(Longboard!$A$2:$C$603,SMALL(IF(Longboard!$C$2:$C$603=Data!$A$20,ROW(Longboard!$A$2:$A$603)),ROW(258:258))-1,1))</f>
        <v/>
      </c>
      <c r="B261" s="30" t="str">
        <f t="array" ref="B261">IF(ISERROR(INDEX(Longboard!$A$2:$C$603,SMALL(IF(Longboard!$C$2:$C$603=Data!$A$20,ROW(Longboard!$B$2:$B$603)),ROW(258:258))-1,2)),"",INDEX(Longboard!$A$2:$C$603,SMALL(IF(Longboard!$C$2:$C$603=Data!$A$20,ROW(Longboard!$B$2:$B$603)),ROW(258:258))-1,2))</f>
        <v/>
      </c>
    </row>
    <row r="262" spans="1:2" ht="15.75" thickBot="1">
      <c r="A262" s="30" t="str">
        <f t="array" ref="A262">IF(ISERROR(INDEX(Longboard!$A$2:$C$603,SMALL(IF(Longboard!$C$2:$C$603=Data!$A$20,ROW(Longboard!$A$2:$A$603)),ROW(259:259))-1,1)),"",INDEX(Longboard!$A$2:$C$603,SMALL(IF(Longboard!$C$2:$C$603=Data!$A$20,ROW(Longboard!$A$2:$A$603)),ROW(259:259))-1,1))</f>
        <v/>
      </c>
      <c r="B262" s="30" t="str">
        <f t="array" ref="B262">IF(ISERROR(INDEX(Longboard!$A$2:$C$603,SMALL(IF(Longboard!$C$2:$C$603=Data!$A$20,ROW(Longboard!$B$2:$B$603)),ROW(259:259))-1,2)),"",INDEX(Longboard!$A$2:$C$603,SMALL(IF(Longboard!$C$2:$C$603=Data!$A$20,ROW(Longboard!$B$2:$B$603)),ROW(259:259))-1,2))</f>
        <v/>
      </c>
    </row>
    <row r="263" spans="1:2" ht="15.75" thickBot="1">
      <c r="A263" s="30" t="str">
        <f t="array" ref="A263">IF(ISERROR(INDEX(Longboard!$A$2:$C$603,SMALL(IF(Longboard!$C$2:$C$603=Data!$A$20,ROW(Longboard!$A$2:$A$603)),ROW(260:260))-1,1)),"",INDEX(Longboard!$A$2:$C$603,SMALL(IF(Longboard!$C$2:$C$603=Data!$A$20,ROW(Longboard!$A$2:$A$603)),ROW(260:260))-1,1))</f>
        <v/>
      </c>
      <c r="B263" s="30" t="str">
        <f t="array" ref="B263">IF(ISERROR(INDEX(Longboard!$A$2:$C$603,SMALL(IF(Longboard!$C$2:$C$603=Data!$A$20,ROW(Longboard!$B$2:$B$603)),ROW(260:260))-1,2)),"",INDEX(Longboard!$A$2:$C$603,SMALL(IF(Longboard!$C$2:$C$603=Data!$A$20,ROW(Longboard!$B$2:$B$603)),ROW(260:260))-1,2))</f>
        <v/>
      </c>
    </row>
    <row r="264" spans="1:2" ht="15.75" thickBot="1">
      <c r="A264" s="30" t="str">
        <f t="array" ref="A264">IF(ISERROR(INDEX(Longboard!$A$2:$C$603,SMALL(IF(Longboard!$C$2:$C$603=Data!$A$20,ROW(Longboard!$A$2:$A$603)),ROW(261:261))-1,1)),"",INDEX(Longboard!$A$2:$C$603,SMALL(IF(Longboard!$C$2:$C$603=Data!$A$20,ROW(Longboard!$A$2:$A$603)),ROW(261:261))-1,1))</f>
        <v/>
      </c>
      <c r="B264" s="30" t="str">
        <f t="array" ref="B264">IF(ISERROR(INDEX(Longboard!$A$2:$C$603,SMALL(IF(Longboard!$C$2:$C$603=Data!$A$20,ROW(Longboard!$B$2:$B$603)),ROW(261:261))-1,2)),"",INDEX(Longboard!$A$2:$C$603,SMALL(IF(Longboard!$C$2:$C$603=Data!$A$20,ROW(Longboard!$B$2:$B$603)),ROW(261:261))-1,2))</f>
        <v/>
      </c>
    </row>
    <row r="265" spans="1:2" ht="15.75" thickBot="1">
      <c r="A265" s="30" t="str">
        <f t="array" ref="A265">IF(ISERROR(INDEX(Longboard!$A$2:$C$603,SMALL(IF(Longboard!$C$2:$C$603=Data!$A$20,ROW(Longboard!$A$2:$A$603)),ROW(262:262))-1,1)),"",INDEX(Longboard!$A$2:$C$603,SMALL(IF(Longboard!$C$2:$C$603=Data!$A$20,ROW(Longboard!$A$2:$A$603)),ROW(262:262))-1,1))</f>
        <v/>
      </c>
      <c r="B265" s="30" t="str">
        <f t="array" ref="B265">IF(ISERROR(INDEX(Longboard!$A$2:$C$603,SMALL(IF(Longboard!$C$2:$C$603=Data!$A$20,ROW(Longboard!$B$2:$B$603)),ROW(262:262))-1,2)),"",INDEX(Longboard!$A$2:$C$603,SMALL(IF(Longboard!$C$2:$C$603=Data!$A$20,ROW(Longboard!$B$2:$B$603)),ROW(262:262))-1,2))</f>
        <v/>
      </c>
    </row>
    <row r="266" spans="1:2" ht="15.75" thickBot="1">
      <c r="A266" s="30" t="str">
        <f t="array" ref="A266">IF(ISERROR(INDEX(Longboard!$A$2:$C$603,SMALL(IF(Longboard!$C$2:$C$603=Data!$A$20,ROW(Longboard!$A$2:$A$603)),ROW(263:263))-1,1)),"",INDEX(Longboard!$A$2:$C$603,SMALL(IF(Longboard!$C$2:$C$603=Data!$A$20,ROW(Longboard!$A$2:$A$603)),ROW(263:263))-1,1))</f>
        <v/>
      </c>
      <c r="B266" s="30" t="str">
        <f t="array" ref="B266">IF(ISERROR(INDEX(Longboard!$A$2:$C$603,SMALL(IF(Longboard!$C$2:$C$603=Data!$A$20,ROW(Longboard!$B$2:$B$603)),ROW(263:263))-1,2)),"",INDEX(Longboard!$A$2:$C$603,SMALL(IF(Longboard!$C$2:$C$603=Data!$A$20,ROW(Longboard!$B$2:$B$603)),ROW(263:263))-1,2))</f>
        <v/>
      </c>
    </row>
    <row r="267" spans="1:2" ht="15.75" thickBot="1">
      <c r="A267" s="30" t="str">
        <f t="array" ref="A267">IF(ISERROR(INDEX(Longboard!$A$2:$C$603,SMALL(IF(Longboard!$C$2:$C$603=Data!$A$20,ROW(Longboard!$A$2:$A$603)),ROW(264:264))-1,1)),"",INDEX(Longboard!$A$2:$C$603,SMALL(IF(Longboard!$C$2:$C$603=Data!$A$20,ROW(Longboard!$A$2:$A$603)),ROW(264:264))-1,1))</f>
        <v/>
      </c>
      <c r="B267" s="30" t="str">
        <f t="array" ref="B267">IF(ISERROR(INDEX(Longboard!$A$2:$C$603,SMALL(IF(Longboard!$C$2:$C$603=Data!$A$20,ROW(Longboard!$B$2:$B$603)),ROW(264:264))-1,2)),"",INDEX(Longboard!$A$2:$C$603,SMALL(IF(Longboard!$C$2:$C$603=Data!$A$20,ROW(Longboard!$B$2:$B$603)),ROW(264:264))-1,2))</f>
        <v/>
      </c>
    </row>
    <row r="268" spans="1:2" ht="15.75" thickBot="1">
      <c r="A268" s="30" t="str">
        <f t="array" ref="A268">IF(ISERROR(INDEX(Longboard!$A$2:$C$603,SMALL(IF(Longboard!$C$2:$C$603=Data!$A$20,ROW(Longboard!$A$2:$A$603)),ROW(265:265))-1,1)),"",INDEX(Longboard!$A$2:$C$603,SMALL(IF(Longboard!$C$2:$C$603=Data!$A$20,ROW(Longboard!$A$2:$A$603)),ROW(265:265))-1,1))</f>
        <v/>
      </c>
      <c r="B268" s="30" t="str">
        <f t="array" ref="B268">IF(ISERROR(INDEX(Longboard!$A$2:$C$603,SMALL(IF(Longboard!$C$2:$C$603=Data!$A$20,ROW(Longboard!$B$2:$B$603)),ROW(265:265))-1,2)),"",INDEX(Longboard!$A$2:$C$603,SMALL(IF(Longboard!$C$2:$C$603=Data!$A$20,ROW(Longboard!$B$2:$B$603)),ROW(265:265))-1,2))</f>
        <v/>
      </c>
    </row>
    <row r="269" spans="1:2" ht="15.75" thickBot="1">
      <c r="A269" s="30" t="str">
        <f t="array" ref="A269">IF(ISERROR(INDEX(Longboard!$A$2:$C$603,SMALL(IF(Longboard!$C$2:$C$603=Data!$A$20,ROW(Longboard!$A$2:$A$603)),ROW(266:266))-1,1)),"",INDEX(Longboard!$A$2:$C$603,SMALL(IF(Longboard!$C$2:$C$603=Data!$A$20,ROW(Longboard!$A$2:$A$603)),ROW(266:266))-1,1))</f>
        <v/>
      </c>
      <c r="B269" s="30" t="str">
        <f t="array" ref="B269">IF(ISERROR(INDEX(Longboard!$A$2:$C$603,SMALL(IF(Longboard!$C$2:$C$603=Data!$A$20,ROW(Longboard!$B$2:$B$603)),ROW(266:266))-1,2)),"",INDEX(Longboard!$A$2:$C$603,SMALL(IF(Longboard!$C$2:$C$603=Data!$A$20,ROW(Longboard!$B$2:$B$603)),ROW(266:266))-1,2))</f>
        <v/>
      </c>
    </row>
    <row r="270" spans="1:2" ht="15.75" thickBot="1">
      <c r="A270" s="30" t="str">
        <f t="array" ref="A270">IF(ISERROR(INDEX(Longboard!$A$2:$C$603,SMALL(IF(Longboard!$C$2:$C$603=Data!$A$20,ROW(Longboard!$A$2:$A$603)),ROW(267:267))-1,1)),"",INDEX(Longboard!$A$2:$C$603,SMALL(IF(Longboard!$C$2:$C$603=Data!$A$20,ROW(Longboard!$A$2:$A$603)),ROW(267:267))-1,1))</f>
        <v/>
      </c>
      <c r="B270" s="30" t="str">
        <f t="array" ref="B270">IF(ISERROR(INDEX(Longboard!$A$2:$C$603,SMALL(IF(Longboard!$C$2:$C$603=Data!$A$20,ROW(Longboard!$B$2:$B$603)),ROW(267:267))-1,2)),"",INDEX(Longboard!$A$2:$C$603,SMALL(IF(Longboard!$C$2:$C$603=Data!$A$20,ROW(Longboard!$B$2:$B$603)),ROW(267:267))-1,2))</f>
        <v/>
      </c>
    </row>
    <row r="271" spans="1:2" ht="15.75" thickBot="1">
      <c r="A271" s="30" t="str">
        <f t="array" ref="A271">IF(ISERROR(INDEX(Longboard!$A$2:$C$603,SMALL(IF(Longboard!$C$2:$C$603=Data!$A$20,ROW(Longboard!$A$2:$A$603)),ROW(268:268))-1,1)),"",INDEX(Longboard!$A$2:$C$603,SMALL(IF(Longboard!$C$2:$C$603=Data!$A$20,ROW(Longboard!$A$2:$A$603)),ROW(268:268))-1,1))</f>
        <v/>
      </c>
      <c r="B271" s="30" t="str">
        <f t="array" ref="B271">IF(ISERROR(INDEX(Longboard!$A$2:$C$603,SMALL(IF(Longboard!$C$2:$C$603=Data!$A$20,ROW(Longboard!$B$2:$B$603)),ROW(268:268))-1,2)),"",INDEX(Longboard!$A$2:$C$603,SMALL(IF(Longboard!$C$2:$C$603=Data!$A$20,ROW(Longboard!$B$2:$B$603)),ROW(268:268))-1,2))</f>
        <v/>
      </c>
    </row>
    <row r="272" spans="1:2" ht="15.75" thickBot="1">
      <c r="A272" s="30" t="str">
        <f t="array" ref="A272">IF(ISERROR(INDEX(Longboard!$A$2:$C$603,SMALL(IF(Longboard!$C$2:$C$603=Data!$A$20,ROW(Longboard!$A$2:$A$603)),ROW(269:269))-1,1)),"",INDEX(Longboard!$A$2:$C$603,SMALL(IF(Longboard!$C$2:$C$603=Data!$A$20,ROW(Longboard!$A$2:$A$603)),ROW(269:269))-1,1))</f>
        <v/>
      </c>
      <c r="B272" s="30" t="str">
        <f t="array" ref="B272">IF(ISERROR(INDEX(Longboard!$A$2:$C$603,SMALL(IF(Longboard!$C$2:$C$603=Data!$A$20,ROW(Longboard!$B$2:$B$603)),ROW(269:269))-1,2)),"",INDEX(Longboard!$A$2:$C$603,SMALL(IF(Longboard!$C$2:$C$603=Data!$A$20,ROW(Longboard!$B$2:$B$603)),ROW(269:269))-1,2))</f>
        <v/>
      </c>
    </row>
    <row r="273" spans="1:2" ht="15.75" thickBot="1">
      <c r="A273" s="30" t="str">
        <f t="array" ref="A273">IF(ISERROR(INDEX(Longboard!$A$2:$C$603,SMALL(IF(Longboard!$C$2:$C$603=Data!$A$20,ROW(Longboard!$A$2:$A$603)),ROW(270:270))-1,1)),"",INDEX(Longboard!$A$2:$C$603,SMALL(IF(Longboard!$C$2:$C$603=Data!$A$20,ROW(Longboard!$A$2:$A$603)),ROW(270:270))-1,1))</f>
        <v/>
      </c>
      <c r="B273" s="30" t="str">
        <f t="array" ref="B273">IF(ISERROR(INDEX(Longboard!$A$2:$C$603,SMALL(IF(Longboard!$C$2:$C$603=Data!$A$20,ROW(Longboard!$B$2:$B$603)),ROW(270:270))-1,2)),"",INDEX(Longboard!$A$2:$C$603,SMALL(IF(Longboard!$C$2:$C$603=Data!$A$20,ROW(Longboard!$B$2:$B$603)),ROW(270:270))-1,2))</f>
        <v/>
      </c>
    </row>
    <row r="274" spans="1:2" ht="15.75" thickBot="1">
      <c r="A274" s="30" t="str">
        <f t="array" ref="A274">IF(ISERROR(INDEX(Longboard!$A$2:$C$603,SMALL(IF(Longboard!$C$2:$C$603=Data!$A$20,ROW(Longboard!$A$2:$A$603)),ROW(271:271))-1,1)),"",INDEX(Longboard!$A$2:$C$603,SMALL(IF(Longboard!$C$2:$C$603=Data!$A$20,ROW(Longboard!$A$2:$A$603)),ROW(271:271))-1,1))</f>
        <v/>
      </c>
      <c r="B274" s="30" t="str">
        <f t="array" ref="B274">IF(ISERROR(INDEX(Longboard!$A$2:$C$603,SMALL(IF(Longboard!$C$2:$C$603=Data!$A$20,ROW(Longboard!$B$2:$B$603)),ROW(271:271))-1,2)),"",INDEX(Longboard!$A$2:$C$603,SMALL(IF(Longboard!$C$2:$C$603=Data!$A$20,ROW(Longboard!$B$2:$B$603)),ROW(271:271))-1,2))</f>
        <v/>
      </c>
    </row>
    <row r="275" spans="1:2" ht="15.75" thickBot="1">
      <c r="A275" s="30" t="str">
        <f t="array" ref="A275">IF(ISERROR(INDEX(Longboard!$A$2:$C$603,SMALL(IF(Longboard!$C$2:$C$603=Data!$A$20,ROW(Longboard!$A$2:$A$603)),ROW(272:272))-1,1)),"",INDEX(Longboard!$A$2:$C$603,SMALL(IF(Longboard!$C$2:$C$603=Data!$A$20,ROW(Longboard!$A$2:$A$603)),ROW(272:272))-1,1))</f>
        <v/>
      </c>
      <c r="B275" s="30" t="str">
        <f t="array" ref="B275">IF(ISERROR(INDEX(Longboard!$A$2:$C$603,SMALL(IF(Longboard!$C$2:$C$603=Data!$A$20,ROW(Longboard!$B$2:$B$603)),ROW(272:272))-1,2)),"",INDEX(Longboard!$A$2:$C$603,SMALL(IF(Longboard!$C$2:$C$603=Data!$A$20,ROW(Longboard!$B$2:$B$603)),ROW(272:272))-1,2))</f>
        <v/>
      </c>
    </row>
    <row r="276" spans="1:2" ht="15.75" thickBot="1">
      <c r="A276" s="30" t="str">
        <f t="array" ref="A276">IF(ISERROR(INDEX(Longboard!$A$2:$C$603,SMALL(IF(Longboard!$C$2:$C$603=Data!$A$20,ROW(Longboard!$A$2:$A$603)),ROW(273:273))-1,1)),"",INDEX(Longboard!$A$2:$C$603,SMALL(IF(Longboard!$C$2:$C$603=Data!$A$20,ROW(Longboard!$A$2:$A$603)),ROW(273:273))-1,1))</f>
        <v/>
      </c>
      <c r="B276" s="30" t="str">
        <f t="array" ref="B276">IF(ISERROR(INDEX(Longboard!$A$2:$C$603,SMALL(IF(Longboard!$C$2:$C$603=Data!$A$20,ROW(Longboard!$B$2:$B$603)),ROW(273:273))-1,2)),"",INDEX(Longboard!$A$2:$C$603,SMALL(IF(Longboard!$C$2:$C$603=Data!$A$20,ROW(Longboard!$B$2:$B$603)),ROW(273:273))-1,2))</f>
        <v/>
      </c>
    </row>
    <row r="277" spans="1:2" ht="15.75" thickBot="1">
      <c r="A277" s="30" t="str">
        <f t="array" ref="A277">IF(ISERROR(INDEX(Longboard!$A$2:$C$603,SMALL(IF(Longboard!$C$2:$C$603=Data!$A$20,ROW(Longboard!$A$2:$A$603)),ROW(274:274))-1,1)),"",INDEX(Longboard!$A$2:$C$603,SMALL(IF(Longboard!$C$2:$C$603=Data!$A$20,ROW(Longboard!$A$2:$A$603)),ROW(274:274))-1,1))</f>
        <v/>
      </c>
      <c r="B277" s="30" t="str">
        <f t="array" ref="B277">IF(ISERROR(INDEX(Longboard!$A$2:$C$603,SMALL(IF(Longboard!$C$2:$C$603=Data!$A$20,ROW(Longboard!$B$2:$B$603)),ROW(274:274))-1,2)),"",INDEX(Longboard!$A$2:$C$603,SMALL(IF(Longboard!$C$2:$C$603=Data!$A$20,ROW(Longboard!$B$2:$B$603)),ROW(274:274))-1,2))</f>
        <v/>
      </c>
    </row>
    <row r="278" spans="1:2" ht="15.75" thickBot="1">
      <c r="A278" s="30" t="str">
        <f t="array" ref="A278">IF(ISERROR(INDEX(Longboard!$A$2:$C$603,SMALL(IF(Longboard!$C$2:$C$603=Data!$A$20,ROW(Longboard!$A$2:$A$603)),ROW(275:275))-1,1)),"",INDEX(Longboard!$A$2:$C$603,SMALL(IF(Longboard!$C$2:$C$603=Data!$A$20,ROW(Longboard!$A$2:$A$603)),ROW(275:275))-1,1))</f>
        <v/>
      </c>
      <c r="B278" s="30" t="str">
        <f t="array" ref="B278">IF(ISERROR(INDEX(Longboard!$A$2:$C$603,SMALL(IF(Longboard!$C$2:$C$603=Data!$A$20,ROW(Longboard!$B$2:$B$603)),ROW(275:275))-1,2)),"",INDEX(Longboard!$A$2:$C$603,SMALL(IF(Longboard!$C$2:$C$603=Data!$A$20,ROW(Longboard!$B$2:$B$603)),ROW(275:275))-1,2))</f>
        <v/>
      </c>
    </row>
    <row r="279" spans="1:2" ht="15.75" thickBot="1">
      <c r="A279" s="30" t="str">
        <f t="array" ref="A279">IF(ISERROR(INDEX(Longboard!$A$2:$C$603,SMALL(IF(Longboard!$C$2:$C$603=Data!$A$20,ROW(Longboard!$A$2:$A$603)),ROW(276:276))-1,1)),"",INDEX(Longboard!$A$2:$C$603,SMALL(IF(Longboard!$C$2:$C$603=Data!$A$20,ROW(Longboard!$A$2:$A$603)),ROW(276:276))-1,1))</f>
        <v/>
      </c>
      <c r="B279" s="30" t="str">
        <f t="array" ref="B279">IF(ISERROR(INDEX(Longboard!$A$2:$C$603,SMALL(IF(Longboard!$C$2:$C$603=Data!$A$20,ROW(Longboard!$B$2:$B$603)),ROW(276:276))-1,2)),"",INDEX(Longboard!$A$2:$C$603,SMALL(IF(Longboard!$C$2:$C$603=Data!$A$20,ROW(Longboard!$B$2:$B$603)),ROW(276:276))-1,2))</f>
        <v/>
      </c>
    </row>
    <row r="280" spans="1:2" ht="15.75" thickBot="1">
      <c r="A280" s="30" t="str">
        <f t="array" ref="A280">IF(ISERROR(INDEX(Longboard!$A$2:$C$603,SMALL(IF(Longboard!$C$2:$C$603=Data!$A$20,ROW(Longboard!$A$2:$A$603)),ROW(277:277))-1,1)),"",INDEX(Longboard!$A$2:$C$603,SMALL(IF(Longboard!$C$2:$C$603=Data!$A$20,ROW(Longboard!$A$2:$A$603)),ROW(277:277))-1,1))</f>
        <v/>
      </c>
      <c r="B280" s="30" t="str">
        <f t="array" ref="B280">IF(ISERROR(INDEX(Longboard!$A$2:$C$603,SMALL(IF(Longboard!$C$2:$C$603=Data!$A$20,ROW(Longboard!$B$2:$B$603)),ROW(277:277))-1,2)),"",INDEX(Longboard!$A$2:$C$603,SMALL(IF(Longboard!$C$2:$C$603=Data!$A$20,ROW(Longboard!$B$2:$B$603)),ROW(277:277))-1,2))</f>
        <v/>
      </c>
    </row>
  </sheetData>
  <sheetProtection algorithmName="SHA-512" hashValue="UTVwvc1zR62fWgjPZtgiWs1aHqvAHkKC8qEGCBmr3FFEe5H236PuH0xym+Ao38dXCMF/sZkywAntlfBD7yeFoA==" saltValue="o+j1vsnvJQNxWj0/Anmd2g==" spinCount="100000" sheet="1" objects="1" scenarios="1"/>
  <mergeCells count="1">
    <mergeCell ref="A1:E1"/>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theme="3" tint="-0.249977111117893"/>
  </sheetPr>
  <dimension ref="A1:E281"/>
  <sheetViews>
    <sheetView workbookViewId="0">
      <selection activeCell="L25" sqref="L25"/>
    </sheetView>
  </sheetViews>
  <sheetFormatPr defaultRowHeight="15"/>
  <cols>
    <col min="1" max="1" width="15.7109375" customWidth="1"/>
    <col min="2" max="2" width="17.28515625" customWidth="1"/>
    <col min="4" max="4" width="18.7109375" customWidth="1"/>
  </cols>
  <sheetData>
    <row r="1" spans="1:5" ht="15.75" thickBot="1">
      <c r="A1" s="207" t="s">
        <v>769</v>
      </c>
      <c r="B1" s="208"/>
      <c r="C1" s="208"/>
      <c r="D1" s="208"/>
      <c r="E1" s="209"/>
    </row>
    <row r="2" spans="1:5" ht="15.75" thickBot="1">
      <c r="A2" s="13"/>
      <c r="B2" s="13"/>
      <c r="C2" s="13"/>
      <c r="D2" s="13"/>
      <c r="E2" s="13"/>
    </row>
    <row r="3" spans="1:5" ht="15.75" thickBot="1">
      <c r="A3" s="30" t="s">
        <v>764</v>
      </c>
      <c r="B3" s="30" t="s">
        <v>770</v>
      </c>
      <c r="C3" s="13"/>
      <c r="D3" s="9" t="s">
        <v>771</v>
      </c>
      <c r="E3" s="13"/>
    </row>
    <row r="4" spans="1:5" ht="15.75" thickBot="1">
      <c r="A4" s="30">
        <f t="array" ref="A4">IF(ISERROR(INDEX(Longboard!$A$2:$C$603,SMALL(IF(Longboard!$C$2:$C$603=Data!$A$21,ROW(Longboard!$A$2:$A$603)),ROW(1:1))-1,1)),"",INDEX(Longboard!$A$2:$C$603,SMALL(IF(Longboard!$C$2:$C$603=Data!$A$21,ROW(Longboard!$A$2:$A$603)),ROW(1:1))-1,1))</f>
        <v>108</v>
      </c>
      <c r="B4" s="30" t="str">
        <f t="array" ref="B4">IF(ISERROR(INDEX(Longboard!$A$2:$C$603,SMALL(IF(Longboard!$C$2:$C$603=Data!$A$21,ROW(Longboard!$B$2:$B$603)),ROW(1:1))-1,2)),"",INDEX(Longboard!$A$2:$C$603,SMALL(IF(Longboard!$C$2:$C$603=Data!$A$21,ROW(Longboard!$B$2:$B$603)),ROW(1:1))-1,2))</f>
        <v>FA#1</v>
      </c>
      <c r="C4" s="13"/>
      <c r="D4" s="9">
        <f>COUNT(A4:A280)</f>
        <v>35</v>
      </c>
      <c r="E4" s="13"/>
    </row>
    <row r="5" spans="1:5" ht="15.75" thickBot="1">
      <c r="A5" s="30">
        <f t="array" ref="A5">IF(ISERROR(INDEX(Longboard!$A$2:$C$603,SMALL(IF(Longboard!$C$2:$C$603=Data!$A$21,ROW(Longboard!$A$2:$A$603)),ROW(2:2))-1,1)),"",INDEX(Longboard!$A$2:$C$603,SMALL(IF(Longboard!$C$2:$C$603=Data!$A$21,ROW(Longboard!$A$2:$A$603)),ROW(2:2))-1,1))</f>
        <v>127</v>
      </c>
      <c r="B5" s="30" t="str">
        <f t="array" ref="B5">IF(ISERROR(INDEX(Longboard!$A$2:$C$603,SMALL(IF(Longboard!$C$2:$C$603=Data!$A$21,ROW(Longboard!$B$2:$B$603)),ROW(2:2))-1,2)),"",INDEX(Longboard!$A$2:$C$603,SMALL(IF(Longboard!$C$2:$C$603=Data!$A$21,ROW(Longboard!$B$2:$B$603)),ROW(2:2))-1,2))</f>
        <v>FA #2</v>
      </c>
      <c r="C5" s="13"/>
      <c r="D5" s="13"/>
      <c r="E5" s="13"/>
    </row>
    <row r="6" spans="1:5" ht="15.75" thickBot="1">
      <c r="A6" s="30">
        <f t="array" ref="A6">IF(ISERROR(INDEX(Longboard!$A$2:$C$603,SMALL(IF(Longboard!$C$2:$C$603=Data!$A$21,ROW(Longboard!$A$2:$A$603)),ROW(3:3))-1,1)),"",INDEX(Longboard!$A$2:$C$603,SMALL(IF(Longboard!$C$2:$C$603=Data!$A$21,ROW(Longboard!$A$2:$A$603)),ROW(3:3))-1,1))</f>
        <v>130</v>
      </c>
      <c r="B6" s="30" t="str">
        <f t="array" ref="B6">IF(ISERROR(INDEX(Longboard!$A$2:$C$603,SMALL(IF(Longboard!$C$2:$C$603=Data!$A$21,ROW(Longboard!$B$2:$B$603)),ROW(3:3))-1,2)),"",INDEX(Longboard!$A$2:$C$603,SMALL(IF(Longboard!$C$2:$C$603=Data!$A$21,ROW(Longboard!$B$2:$B$603)),ROW(3:3))-1,2))</f>
        <v>FA #4</v>
      </c>
      <c r="C6" s="13"/>
      <c r="D6" s="13"/>
      <c r="E6" s="13"/>
    </row>
    <row r="7" spans="1:5" ht="15.75" thickBot="1">
      <c r="A7" s="30">
        <f t="array" ref="A7">IF(ISERROR(INDEX(Longboard!$A$2:$C$603,SMALL(IF(Longboard!$C$2:$C$603=Data!$A$21,ROW(Longboard!$A$2:$A$603)),ROW(4:4))-1,1)),"",INDEX(Longboard!$A$2:$C$603,SMALL(IF(Longboard!$C$2:$C$603=Data!$A$21,ROW(Longboard!$A$2:$A$603)),ROW(4:4))-1,1))</f>
        <v>131</v>
      </c>
      <c r="B7" s="30" t="str">
        <f t="array" ref="B7">IF(ISERROR(INDEX(Longboard!$A$2:$C$603,SMALL(IF(Longboard!$C$2:$C$603=Data!$A$21,ROW(Longboard!$B$2:$B$603)),ROW(4:4))-1,2)),"",INDEX(Longboard!$A$2:$C$603,SMALL(IF(Longboard!$C$2:$C$603=Data!$A$21,ROW(Longboard!$B$2:$B$603)),ROW(4:4))-1,2))</f>
        <v>FA #3</v>
      </c>
      <c r="C7" s="13"/>
      <c r="D7" s="13"/>
      <c r="E7" s="13"/>
    </row>
    <row r="8" spans="1:5" ht="15.75" thickBot="1">
      <c r="A8" s="30">
        <f t="array" ref="A8">IF(ISERROR(INDEX(Longboard!$A$2:$C$603,SMALL(IF(Longboard!$C$2:$C$603=Data!$A$21,ROW(Longboard!$A$2:$A$603)),ROW(5:5))-1,1)),"",INDEX(Longboard!$A$2:$C$603,SMALL(IF(Longboard!$C$2:$C$603=Data!$A$21,ROW(Longboard!$A$2:$A$603)),ROW(5:5))-1,1))</f>
        <v>135</v>
      </c>
      <c r="B8" s="30" t="str">
        <f t="array" ref="B8">IF(ISERROR(INDEX(Longboard!$A$2:$C$603,SMALL(IF(Longboard!$C$2:$C$603=Data!$A$21,ROW(Longboard!$B$2:$B$603)),ROW(5:5))-1,2)),"",INDEX(Longboard!$A$2:$C$603,SMALL(IF(Longboard!$C$2:$C$603=Data!$A$21,ROW(Longboard!$B$2:$B$603)),ROW(5:5))-1,2))</f>
        <v>FA #5</v>
      </c>
      <c r="C8" s="13"/>
      <c r="D8" s="13"/>
      <c r="E8" s="13"/>
    </row>
    <row r="9" spans="1:5" ht="15.75" thickBot="1">
      <c r="A9" s="30">
        <f t="array" ref="A9">IF(ISERROR(INDEX(Longboard!$A$2:$C$603,SMALL(IF(Longboard!$C$2:$C$603=Data!$A$21,ROW(Longboard!$A$2:$A$603)),ROW(6:6))-1,1)),"",INDEX(Longboard!$A$2:$C$603,SMALL(IF(Longboard!$C$2:$C$603=Data!$A$21,ROW(Longboard!$A$2:$A$603)),ROW(6:6))-1,1))</f>
        <v>150</v>
      </c>
      <c r="B9" s="30" t="str">
        <f t="array" ref="B9">IF(ISERROR(INDEX(Longboard!$A$2:$C$603,SMALL(IF(Longboard!$C$2:$C$603=Data!$A$21,ROW(Longboard!$B$2:$B$603)),ROW(6:6))-1,2)),"",INDEX(Longboard!$A$2:$C$603,SMALL(IF(Longboard!$C$2:$C$603=Data!$A$21,ROW(Longboard!$B$2:$B$603)),ROW(6:6))-1,2))</f>
        <v>FA #7</v>
      </c>
      <c r="C9" s="13"/>
      <c r="D9" s="13"/>
      <c r="E9" s="13"/>
    </row>
    <row r="10" spans="1:5" ht="15.75" thickBot="1">
      <c r="A10" s="30">
        <f t="array" ref="A10">IF(ISERROR(INDEX(Longboard!$A$2:$C$603,SMALL(IF(Longboard!$C$2:$C$603=Data!$A$21,ROW(Longboard!$A$2:$A$603)),ROW(7:7))-1,1)),"",INDEX(Longboard!$A$2:$C$603,SMALL(IF(Longboard!$C$2:$C$603=Data!$A$21,ROW(Longboard!$A$2:$A$603)),ROW(7:7))-1,1))</f>
        <v>168</v>
      </c>
      <c r="B10" s="30" t="str">
        <f t="array" ref="B10">IF(ISERROR(INDEX(Longboard!$A$2:$C$603,SMALL(IF(Longboard!$C$2:$C$603=Data!$A$21,ROW(Longboard!$B$2:$B$603)),ROW(7:7))-1,2)),"",INDEX(Longboard!$A$2:$C$603,SMALL(IF(Longboard!$C$2:$C$603=Data!$A$21,ROW(Longboard!$B$2:$B$603)),ROW(7:7))-1,2))</f>
        <v>FA#8</v>
      </c>
      <c r="C10" s="13"/>
      <c r="D10" s="13"/>
      <c r="E10" s="13"/>
    </row>
    <row r="11" spans="1:5" ht="15.75" thickBot="1">
      <c r="A11" s="30">
        <f t="array" ref="A11">IF(ISERROR(INDEX(Longboard!$A$2:$C$603,SMALL(IF(Longboard!$C$2:$C$603=Data!$A$21,ROW(Longboard!$A$2:$A$603)),ROW(8:8))-1,1)),"",INDEX(Longboard!$A$2:$C$603,SMALL(IF(Longboard!$C$2:$C$603=Data!$A$21,ROW(Longboard!$A$2:$A$603)),ROW(8:8))-1,1))</f>
        <v>180</v>
      </c>
      <c r="B11" s="30" t="str">
        <f t="array" ref="B11">IF(ISERROR(INDEX(Longboard!$A$2:$C$603,SMALL(IF(Longboard!$C$2:$C$603=Data!$A$21,ROW(Longboard!$B$2:$B$603)),ROW(8:8))-1,2)),"",INDEX(Longboard!$A$2:$C$603,SMALL(IF(Longboard!$C$2:$C$603=Data!$A$21,ROW(Longboard!$B$2:$B$603)),ROW(8:8))-1,2))</f>
        <v>FA #9</v>
      </c>
      <c r="C11" s="13"/>
      <c r="D11" s="13"/>
      <c r="E11" s="13"/>
    </row>
    <row r="12" spans="1:5" ht="15.75" thickBot="1">
      <c r="A12" s="30">
        <f t="array" ref="A12">IF(ISERROR(INDEX(Longboard!$A$2:$C$603,SMALL(IF(Longboard!$C$2:$C$603=Data!$A$21,ROW(Longboard!$A$2:$A$603)),ROW(9:9))-1,1)),"",INDEX(Longboard!$A$2:$C$603,SMALL(IF(Longboard!$C$2:$C$603=Data!$A$21,ROW(Longboard!$A$2:$A$603)),ROW(9:9))-1,1))</f>
        <v>182</v>
      </c>
      <c r="B12" s="30" t="str">
        <f t="array" ref="B12">IF(ISERROR(INDEX(Longboard!$A$2:$C$603,SMALL(IF(Longboard!$C$2:$C$603=Data!$A$21,ROW(Longboard!$B$2:$B$603)),ROW(9:9))-1,2)),"",INDEX(Longboard!$A$2:$C$603,SMALL(IF(Longboard!$C$2:$C$603=Data!$A$21,ROW(Longboard!$B$2:$B$603)),ROW(9:9))-1,2))</f>
        <v>FA #10</v>
      </c>
      <c r="C12" s="13"/>
      <c r="D12" s="13"/>
      <c r="E12" s="13"/>
    </row>
    <row r="13" spans="1:5" ht="15.75" thickBot="1">
      <c r="A13" s="30">
        <f t="array" ref="A13">IF(ISERROR(INDEX(Longboard!$A$2:$C$603,SMALL(IF(Longboard!$C$2:$C$603=Data!$A$21,ROW(Longboard!$A$2:$A$603)),ROW(10:10))-1,1)),"",INDEX(Longboard!$A$2:$C$603,SMALL(IF(Longboard!$C$2:$C$603=Data!$A$21,ROW(Longboard!$A$2:$A$603)),ROW(10:10))-1,1))</f>
        <v>183</v>
      </c>
      <c r="B13" s="30" t="str">
        <f t="array" ref="B13">IF(ISERROR(INDEX(Longboard!$A$2:$C$603,SMALL(IF(Longboard!$C$2:$C$603=Data!$A$21,ROW(Longboard!$B$2:$B$603)),ROW(10:10))-1,2)),"",INDEX(Longboard!$A$2:$C$603,SMALL(IF(Longboard!$C$2:$C$603=Data!$A$21,ROW(Longboard!$B$2:$B$603)),ROW(10:10))-1,2))</f>
        <v>FA #11</v>
      </c>
      <c r="C13" s="13"/>
      <c r="D13" s="13"/>
      <c r="E13" s="13"/>
    </row>
    <row r="14" spans="1:5" ht="15.75" thickBot="1">
      <c r="A14" s="30">
        <f t="array" ref="A14">IF(ISERROR(INDEX(Longboard!$A$2:$C$603,SMALL(IF(Longboard!$C$2:$C$603=Data!$A$21,ROW(Longboard!$A$2:$A$603)),ROW(11:11))-1,1)),"",INDEX(Longboard!$A$2:$C$603,SMALL(IF(Longboard!$C$2:$C$603=Data!$A$21,ROW(Longboard!$A$2:$A$603)),ROW(11:11))-1,1))</f>
        <v>192</v>
      </c>
      <c r="B14" s="30" t="str">
        <f t="array" ref="B14">IF(ISERROR(INDEX(Longboard!$A$2:$C$603,SMALL(IF(Longboard!$C$2:$C$603=Data!$A$21,ROW(Longboard!$B$2:$B$603)),ROW(11:11))-1,2)),"",INDEX(Longboard!$A$2:$C$603,SMALL(IF(Longboard!$C$2:$C$603=Data!$A$21,ROW(Longboard!$B$2:$B$603)),ROW(11:11))-1,2))</f>
        <v>FA #13</v>
      </c>
      <c r="C14" s="13"/>
      <c r="D14" s="13"/>
      <c r="E14" s="13"/>
    </row>
    <row r="15" spans="1:5" ht="15.75" thickBot="1">
      <c r="A15" s="30">
        <f t="array" ref="A15">IF(ISERROR(INDEX(Longboard!$A$2:$C$603,SMALL(IF(Longboard!$C$2:$C$603=Data!$A$21,ROW(Longboard!$A$2:$A$603)),ROW(12:12))-1,1)),"",INDEX(Longboard!$A$2:$C$603,SMALL(IF(Longboard!$C$2:$C$603=Data!$A$21,ROW(Longboard!$A$2:$A$603)),ROW(12:12))-1,1))</f>
        <v>194</v>
      </c>
      <c r="B15" s="30" t="str">
        <f t="array" ref="B15">IF(ISERROR(INDEX(Longboard!$A$2:$C$603,SMALL(IF(Longboard!$C$2:$C$603=Data!$A$21,ROW(Longboard!$B$2:$B$603)),ROW(12:12))-1,2)),"",INDEX(Longboard!$A$2:$C$603,SMALL(IF(Longboard!$C$2:$C$603=Data!$A$21,ROW(Longboard!$B$2:$B$603)),ROW(12:12))-1,2))</f>
        <v>FA #12</v>
      </c>
      <c r="C15" s="13"/>
      <c r="D15" s="13"/>
      <c r="E15" s="13"/>
    </row>
    <row r="16" spans="1:5" ht="15.75" thickBot="1">
      <c r="A16" s="30">
        <f t="array" ref="A16">IF(ISERROR(INDEX(Longboard!$A$2:$C$603,SMALL(IF(Longboard!$C$2:$C$603=Data!$A$21,ROW(Longboard!$A$2:$A$603)),ROW(13:13))-1,1)),"",INDEX(Longboard!$A$2:$C$603,SMALL(IF(Longboard!$C$2:$C$603=Data!$A$21,ROW(Longboard!$A$2:$A$603)),ROW(13:13))-1,1))</f>
        <v>202</v>
      </c>
      <c r="B16" s="30" t="str">
        <f t="array" ref="B16">IF(ISERROR(INDEX(Longboard!$A$2:$C$603,SMALL(IF(Longboard!$C$2:$C$603=Data!$A$21,ROW(Longboard!$B$2:$B$603)),ROW(13:13))-1,2)),"",INDEX(Longboard!$A$2:$C$603,SMALL(IF(Longboard!$C$2:$C$603=Data!$A$21,ROW(Longboard!$B$2:$B$603)),ROW(13:13))-1,2))</f>
        <v>FA #14</v>
      </c>
      <c r="C16" s="13"/>
      <c r="D16" s="13"/>
      <c r="E16" s="13"/>
    </row>
    <row r="17" spans="1:5" ht="15.75" thickBot="1">
      <c r="A17" s="30">
        <f t="array" ref="A17">IF(ISERROR(INDEX(Longboard!$A$2:$C$603,SMALL(IF(Longboard!$C$2:$C$603=Data!$A$21,ROW(Longboard!$A$2:$A$603)),ROW(14:14))-1,1)),"",INDEX(Longboard!$A$2:$C$603,SMALL(IF(Longboard!$C$2:$C$603=Data!$A$21,ROW(Longboard!$A$2:$A$603)),ROW(14:14))-1,1))</f>
        <v>206</v>
      </c>
      <c r="B17" s="30" t="str">
        <f t="array" ref="B17">IF(ISERROR(INDEX(Longboard!$A$2:$C$603,SMALL(IF(Longboard!$C$2:$C$603=Data!$A$21,ROW(Longboard!$B$2:$B$603)),ROW(14:14))-1,2)),"",INDEX(Longboard!$A$2:$C$603,SMALL(IF(Longboard!$C$2:$C$603=Data!$A$21,ROW(Longboard!$B$2:$B$603)),ROW(14:14))-1,2))</f>
        <v>FA #16</v>
      </c>
      <c r="C17" s="13"/>
      <c r="D17" s="13"/>
      <c r="E17" s="13"/>
    </row>
    <row r="18" spans="1:5" ht="15.75" thickBot="1">
      <c r="A18" s="30">
        <f t="array" ref="A18">IF(ISERROR(INDEX(Longboard!$A$2:$C$603,SMALL(IF(Longboard!$C$2:$C$603=Data!$A$21,ROW(Longboard!$A$2:$A$603)),ROW(15:15))-1,1)),"",INDEX(Longboard!$A$2:$C$603,SMALL(IF(Longboard!$C$2:$C$603=Data!$A$21,ROW(Longboard!$A$2:$A$603)),ROW(15:15))-1,1))</f>
        <v>210</v>
      </c>
      <c r="B18" s="30" t="str">
        <f t="array" ref="B18">IF(ISERROR(INDEX(Longboard!$A$2:$C$603,SMALL(IF(Longboard!$C$2:$C$603=Data!$A$21,ROW(Longboard!$B$2:$B$603)),ROW(15:15))-1,2)),"",INDEX(Longboard!$A$2:$C$603,SMALL(IF(Longboard!$C$2:$C$603=Data!$A$21,ROW(Longboard!$B$2:$B$603)),ROW(15:15))-1,2))</f>
        <v>FA #15</v>
      </c>
      <c r="C18" s="13"/>
      <c r="D18" s="13"/>
      <c r="E18" s="13"/>
    </row>
    <row r="19" spans="1:5" ht="15.75" thickBot="1">
      <c r="A19" s="30">
        <f t="array" ref="A19">IF(ISERROR(INDEX(Longboard!$A$2:$C$603,SMALL(IF(Longboard!$C$2:$C$603=Data!$A$21,ROW(Longboard!$A$2:$A$603)),ROW(16:16))-1,1)),"",INDEX(Longboard!$A$2:$C$603,SMALL(IF(Longboard!$C$2:$C$603=Data!$A$21,ROW(Longboard!$A$2:$A$603)),ROW(16:16))-1,1))</f>
        <v>219</v>
      </c>
      <c r="B19" s="30" t="str">
        <f t="array" ref="B19">IF(ISERROR(INDEX(Longboard!$A$2:$C$603,SMALL(IF(Longboard!$C$2:$C$603=Data!$A$21,ROW(Longboard!$B$2:$B$603)),ROW(16:16))-1,2)),"",INDEX(Longboard!$A$2:$C$603,SMALL(IF(Longboard!$C$2:$C$603=Data!$A$21,ROW(Longboard!$B$2:$B$603)),ROW(16:16))-1,2))</f>
        <v>FA #18</v>
      </c>
      <c r="C19" s="13"/>
      <c r="D19" s="13"/>
      <c r="E19" s="13"/>
    </row>
    <row r="20" spans="1:5" ht="15.75" thickBot="1">
      <c r="A20" s="30">
        <f t="array" ref="A20">IF(ISERROR(INDEX(Longboard!$A$2:$C$603,SMALL(IF(Longboard!$C$2:$C$603=Data!$A$21,ROW(Longboard!$A$2:$A$603)),ROW(17:17))-1,1)),"",INDEX(Longboard!$A$2:$C$603,SMALL(IF(Longboard!$C$2:$C$603=Data!$A$21,ROW(Longboard!$A$2:$A$603)),ROW(17:17))-1,1))</f>
        <v>222</v>
      </c>
      <c r="B20" s="30" t="str">
        <f t="array" ref="B20">IF(ISERROR(INDEX(Longboard!$A$2:$C$603,SMALL(IF(Longboard!$C$2:$C$603=Data!$A$21,ROW(Longboard!$B$2:$B$603)),ROW(17:17))-1,2)),"",INDEX(Longboard!$A$2:$C$603,SMALL(IF(Longboard!$C$2:$C$603=Data!$A$21,ROW(Longboard!$B$2:$B$603)),ROW(17:17))-1,2))</f>
        <v>FA #19</v>
      </c>
      <c r="C20" s="13"/>
      <c r="D20" s="13"/>
      <c r="E20" s="13"/>
    </row>
    <row r="21" spans="1:5" ht="15.75" thickBot="1">
      <c r="A21" s="30">
        <f t="array" ref="A21">IF(ISERROR(INDEX(Longboard!$A$2:$C$603,SMALL(IF(Longboard!$C$2:$C$603=Data!$A$21,ROW(Longboard!$A$2:$A$603)),ROW(18:18))-1,1)),"",INDEX(Longboard!$A$2:$C$603,SMALL(IF(Longboard!$C$2:$C$603=Data!$A$21,ROW(Longboard!$A$2:$A$603)),ROW(18:18))-1,1))</f>
        <v>223</v>
      </c>
      <c r="B21" s="30" t="str">
        <f t="array" ref="B21">IF(ISERROR(INDEX(Longboard!$A$2:$C$603,SMALL(IF(Longboard!$C$2:$C$603=Data!$A$21,ROW(Longboard!$B$2:$B$603)),ROW(18:18))-1,2)),"",INDEX(Longboard!$A$2:$C$603,SMALL(IF(Longboard!$C$2:$C$603=Data!$A$21,ROW(Longboard!$B$2:$B$603)),ROW(18:18))-1,2))</f>
        <v>FA #17</v>
      </c>
      <c r="C21" s="13"/>
      <c r="D21" s="13"/>
      <c r="E21" s="13"/>
    </row>
    <row r="22" spans="1:5" ht="15.75" thickBot="1">
      <c r="A22" s="30">
        <f t="array" ref="A22">IF(ISERROR(INDEX(Longboard!$A$2:$C$603,SMALL(IF(Longboard!$C$2:$C$603=Data!$A$21,ROW(Longboard!$A$2:$A$603)),ROW(19:19))-1,1)),"",INDEX(Longboard!$A$2:$C$603,SMALL(IF(Longboard!$C$2:$C$603=Data!$A$21,ROW(Longboard!$A$2:$A$603)),ROW(19:19))-1,1))</f>
        <v>234</v>
      </c>
      <c r="B22" s="30" t="str">
        <f t="array" ref="B22">IF(ISERROR(INDEX(Longboard!$A$2:$C$603,SMALL(IF(Longboard!$C$2:$C$603=Data!$A$21,ROW(Longboard!$B$2:$B$603)),ROW(19:19))-1,2)),"",INDEX(Longboard!$A$2:$C$603,SMALL(IF(Longboard!$C$2:$C$603=Data!$A$21,ROW(Longboard!$B$2:$B$603)),ROW(19:19))-1,2))</f>
        <v>FA #21</v>
      </c>
      <c r="C22" s="13"/>
      <c r="D22" s="13"/>
      <c r="E22" s="13"/>
    </row>
    <row r="23" spans="1:5" ht="15.75" thickBot="1">
      <c r="A23" s="30">
        <f t="array" ref="A23">IF(ISERROR(INDEX(Longboard!$A$2:$C$603,SMALL(IF(Longboard!$C$2:$C$603=Data!$A$21,ROW(Longboard!$A$2:$A$603)),ROW(20:20))-1,1)),"",INDEX(Longboard!$A$2:$C$603,SMALL(IF(Longboard!$C$2:$C$603=Data!$A$21,ROW(Longboard!$A$2:$A$603)),ROW(20:20))-1,1))</f>
        <v>235</v>
      </c>
      <c r="B23" s="30" t="str">
        <f t="array" ref="B23">IF(ISERROR(INDEX(Longboard!$A$2:$C$603,SMALL(IF(Longboard!$C$2:$C$603=Data!$A$21,ROW(Longboard!$B$2:$B$603)),ROW(20:20))-1,2)),"",INDEX(Longboard!$A$2:$C$603,SMALL(IF(Longboard!$C$2:$C$603=Data!$A$21,ROW(Longboard!$B$2:$B$603)),ROW(20:20))-1,2))</f>
        <v>FA #22</v>
      </c>
      <c r="C23" s="13"/>
      <c r="D23" s="13"/>
      <c r="E23" s="13"/>
    </row>
    <row r="24" spans="1:5" ht="15.75" thickBot="1">
      <c r="A24" s="30">
        <f t="array" ref="A24">IF(ISERROR(INDEX(Longboard!$A$2:$C$603,SMALL(IF(Longboard!$C$2:$C$603=Data!$A$21,ROW(Longboard!$A$2:$A$603)),ROW(21:21))-1,1)),"",INDEX(Longboard!$A$2:$C$603,SMALL(IF(Longboard!$C$2:$C$603=Data!$A$21,ROW(Longboard!$A$2:$A$603)),ROW(21:21))-1,1))</f>
        <v>245</v>
      </c>
      <c r="B24" s="30" t="str">
        <f t="array" ref="B24">IF(ISERROR(INDEX(Longboard!$A$2:$C$603,SMALL(IF(Longboard!$C$2:$C$603=Data!$A$21,ROW(Longboard!$B$2:$B$603)),ROW(21:21))-1,2)),"",INDEX(Longboard!$A$2:$C$603,SMALL(IF(Longboard!$C$2:$C$603=Data!$A$21,ROW(Longboard!$B$2:$B$603)),ROW(21:21))-1,2))</f>
        <v>FA #23</v>
      </c>
      <c r="C24" s="13"/>
      <c r="D24" s="13"/>
      <c r="E24" s="13"/>
    </row>
    <row r="25" spans="1:5" ht="15.75" thickBot="1">
      <c r="A25" s="30">
        <f t="array" ref="A25">IF(ISERROR(INDEX(Longboard!$A$2:$C$603,SMALL(IF(Longboard!$C$2:$C$603=Data!$A$21,ROW(Longboard!$A$2:$A$603)),ROW(22:22))-1,1)),"",INDEX(Longboard!$A$2:$C$603,SMALL(IF(Longboard!$C$2:$C$603=Data!$A$21,ROW(Longboard!$A$2:$A$603)),ROW(22:22))-1,1))</f>
        <v>258</v>
      </c>
      <c r="B25" s="30" t="str">
        <f t="array" ref="B25">IF(ISERROR(INDEX(Longboard!$A$2:$C$603,SMALL(IF(Longboard!$C$2:$C$603=Data!$A$21,ROW(Longboard!$B$2:$B$603)),ROW(22:22))-1,2)),"",INDEX(Longboard!$A$2:$C$603,SMALL(IF(Longboard!$C$2:$C$603=Data!$A$21,ROW(Longboard!$B$2:$B$603)),ROW(22:22))-1,2))</f>
        <v>FA #24</v>
      </c>
      <c r="C25" s="13"/>
      <c r="D25" s="13"/>
      <c r="E25" s="13"/>
    </row>
    <row r="26" spans="1:5" ht="15.75" thickBot="1">
      <c r="A26" s="30">
        <f t="array" ref="A26">IF(ISERROR(INDEX(Longboard!$A$2:$C$603,SMALL(IF(Longboard!$C$2:$C$603=Data!$A$21,ROW(Longboard!$A$2:$A$603)),ROW(23:23))-1,1)),"",INDEX(Longboard!$A$2:$C$603,SMALL(IF(Longboard!$C$2:$C$603=Data!$A$21,ROW(Longboard!$A$2:$A$603)),ROW(23:23))-1,1))</f>
        <v>268</v>
      </c>
      <c r="B26" s="30" t="str">
        <f t="array" ref="B26">IF(ISERROR(INDEX(Longboard!$A$2:$C$603,SMALL(IF(Longboard!$C$2:$C$603=Data!$A$21,ROW(Longboard!$B$2:$B$603)),ROW(23:23))-1,2)),"",INDEX(Longboard!$A$2:$C$603,SMALL(IF(Longboard!$C$2:$C$603=Data!$A$21,ROW(Longboard!$B$2:$B$603)),ROW(23:23))-1,2))</f>
        <v>FA #26</v>
      </c>
      <c r="C26" s="13"/>
      <c r="D26" s="13"/>
      <c r="E26" s="13"/>
    </row>
    <row r="27" spans="1:5" ht="15.75" thickBot="1">
      <c r="A27" s="30">
        <f t="array" ref="A27">IF(ISERROR(INDEX(Longboard!$A$2:$C$603,SMALL(IF(Longboard!$C$2:$C$603=Data!$A$21,ROW(Longboard!$A$2:$A$603)),ROW(24:24))-1,1)),"",INDEX(Longboard!$A$2:$C$603,SMALL(IF(Longboard!$C$2:$C$603=Data!$A$21,ROW(Longboard!$A$2:$A$603)),ROW(24:24))-1,1))</f>
        <v>269</v>
      </c>
      <c r="B27" s="30" t="str">
        <f t="array" ref="B27">IF(ISERROR(INDEX(Longboard!$A$2:$C$603,SMALL(IF(Longboard!$C$2:$C$603=Data!$A$21,ROW(Longboard!$B$2:$B$603)),ROW(24:24))-1,2)),"",INDEX(Longboard!$A$2:$C$603,SMALL(IF(Longboard!$C$2:$C$603=Data!$A$21,ROW(Longboard!$B$2:$B$603)),ROW(24:24))-1,2))</f>
        <v>FA #27</v>
      </c>
      <c r="C27" s="13"/>
      <c r="D27" s="13"/>
      <c r="E27" s="13"/>
    </row>
    <row r="28" spans="1:5" ht="15.75" thickBot="1">
      <c r="A28" s="30">
        <f t="array" ref="A28">IF(ISERROR(INDEX(Longboard!$A$2:$C$603,SMALL(IF(Longboard!$C$2:$C$603=Data!$A$21,ROW(Longboard!$A$2:$A$603)),ROW(25:25))-1,1)),"",INDEX(Longboard!$A$2:$C$603,SMALL(IF(Longboard!$C$2:$C$603=Data!$A$21,ROW(Longboard!$A$2:$A$603)),ROW(25:25))-1,1))</f>
        <v>274</v>
      </c>
      <c r="B28" s="30" t="str">
        <f t="array" ref="B28">IF(ISERROR(INDEX(Longboard!$A$2:$C$603,SMALL(IF(Longboard!$C$2:$C$603=Data!$A$21,ROW(Longboard!$B$2:$B$603)),ROW(25:25))-1,2)),"",INDEX(Longboard!$A$2:$C$603,SMALL(IF(Longboard!$C$2:$C$603=Data!$A$21,ROW(Longboard!$B$2:$B$603)),ROW(25:25))-1,2))</f>
        <v>FA #28</v>
      </c>
      <c r="C28" s="13"/>
      <c r="D28" s="13"/>
      <c r="E28" s="13"/>
    </row>
    <row r="29" spans="1:5" ht="15.75" thickBot="1">
      <c r="A29" s="30">
        <f t="array" ref="A29">IF(ISERROR(INDEX(Longboard!$A$2:$C$603,SMALL(IF(Longboard!$C$2:$C$603=Data!$A$21,ROW(Longboard!$A$2:$A$603)),ROW(26:26))-1,1)),"",INDEX(Longboard!$A$2:$C$603,SMALL(IF(Longboard!$C$2:$C$603=Data!$A$21,ROW(Longboard!$A$2:$A$603)),ROW(26:26))-1,1))</f>
        <v>288</v>
      </c>
      <c r="B29" s="30" t="str">
        <f t="array" ref="B29">IF(ISERROR(INDEX(Longboard!$A$2:$C$603,SMALL(IF(Longboard!$C$2:$C$603=Data!$A$21,ROW(Longboard!$B$2:$B$603)),ROW(26:26))-1,2)),"",INDEX(Longboard!$A$2:$C$603,SMALL(IF(Longboard!$C$2:$C$603=Data!$A$21,ROW(Longboard!$B$2:$B$603)),ROW(26:26))-1,2))</f>
        <v>FA #29</v>
      </c>
      <c r="C29" s="13"/>
      <c r="D29" s="13"/>
      <c r="E29" s="13"/>
    </row>
    <row r="30" spans="1:5" ht="15.75" thickBot="1">
      <c r="A30" s="30">
        <f t="array" ref="A30">IF(ISERROR(INDEX(Longboard!$A$2:$C$603,SMALL(IF(Longboard!$C$2:$C$603=Data!$A$21,ROW(Longboard!$A$2:$A$603)),ROW(27:27))-1,1)),"",INDEX(Longboard!$A$2:$C$603,SMALL(IF(Longboard!$C$2:$C$603=Data!$A$21,ROW(Longboard!$A$2:$A$603)),ROW(27:27))-1,1))</f>
        <v>290</v>
      </c>
      <c r="B30" s="30" t="str">
        <f t="array" ref="B30">IF(ISERROR(INDEX(Longboard!$A$2:$C$603,SMALL(IF(Longboard!$C$2:$C$603=Data!$A$21,ROW(Longboard!$B$2:$B$603)),ROW(27:27))-1,2)),"",INDEX(Longboard!$A$2:$C$603,SMALL(IF(Longboard!$C$2:$C$603=Data!$A$21,ROW(Longboard!$B$2:$B$603)),ROW(27:27))-1,2))</f>
        <v>FA #30</v>
      </c>
      <c r="C30" s="13"/>
      <c r="D30" s="13"/>
      <c r="E30" s="13"/>
    </row>
    <row r="31" spans="1:5" ht="15.75" thickBot="1">
      <c r="A31" s="30">
        <f t="array" ref="A31">IF(ISERROR(INDEX(Longboard!$A$2:$C$603,SMALL(IF(Longboard!$C$2:$C$603=Data!$A$21,ROW(Longboard!$A$2:$A$603)),ROW(28:28))-1,1)),"",INDEX(Longboard!$A$2:$C$603,SMALL(IF(Longboard!$C$2:$C$603=Data!$A$21,ROW(Longboard!$A$2:$A$603)),ROW(28:28))-1,1))</f>
        <v>297</v>
      </c>
      <c r="B31" s="30" t="str">
        <f t="array" ref="B31">IF(ISERROR(INDEX(Longboard!$A$2:$C$603,SMALL(IF(Longboard!$C$2:$C$603=Data!$A$21,ROW(Longboard!$B$2:$B$603)),ROW(28:28))-1,2)),"",INDEX(Longboard!$A$2:$C$603,SMALL(IF(Longboard!$C$2:$C$603=Data!$A$21,ROW(Longboard!$B$2:$B$603)),ROW(28:28))-1,2))</f>
        <v>FA #37</v>
      </c>
      <c r="C31" s="13"/>
      <c r="D31" s="13"/>
      <c r="E31" s="13"/>
    </row>
    <row r="32" spans="1:5" ht="15.75" thickBot="1">
      <c r="A32" s="30">
        <f t="array" ref="A32">IF(ISERROR(INDEX(Longboard!$A$2:$C$603,SMALL(IF(Longboard!$C$2:$C$603=Data!$A$21,ROW(Longboard!$A$2:$A$603)),ROW(29:29))-1,1)),"",INDEX(Longboard!$A$2:$C$603,SMALL(IF(Longboard!$C$2:$C$603=Data!$A$21,ROW(Longboard!$A$2:$A$603)),ROW(29:29))-1,1))</f>
        <v>302</v>
      </c>
      <c r="B32" s="30" t="str">
        <f t="array" ref="B32">IF(ISERROR(INDEX(Longboard!$A$2:$C$603,SMALL(IF(Longboard!$C$2:$C$603=Data!$A$21,ROW(Longboard!$B$2:$B$603)),ROW(29:29))-1,2)),"",INDEX(Longboard!$A$2:$C$603,SMALL(IF(Longboard!$C$2:$C$603=Data!$A$21,ROW(Longboard!$B$2:$B$603)),ROW(29:29))-1,2))</f>
        <v>FA #31</v>
      </c>
      <c r="C32" s="13"/>
      <c r="D32" s="13"/>
      <c r="E32" s="13"/>
    </row>
    <row r="33" spans="1:5" ht="15.75" thickBot="1">
      <c r="A33" s="30">
        <f t="array" ref="A33">IF(ISERROR(INDEX(Longboard!$A$2:$C$603,SMALL(IF(Longboard!$C$2:$C$603=Data!$A$21,ROW(Longboard!$A$2:$A$603)),ROW(30:30))-1,1)),"",INDEX(Longboard!$A$2:$C$603,SMALL(IF(Longboard!$C$2:$C$603=Data!$A$21,ROW(Longboard!$A$2:$A$603)),ROW(30:30))-1,1))</f>
        <v>304</v>
      </c>
      <c r="B33" s="30" t="str">
        <f t="array" ref="B33">IF(ISERROR(INDEX(Longboard!$A$2:$C$603,SMALL(IF(Longboard!$C$2:$C$603=Data!$A$21,ROW(Longboard!$B$2:$B$603)),ROW(30:30))-1,2)),"",INDEX(Longboard!$A$2:$C$603,SMALL(IF(Longboard!$C$2:$C$603=Data!$A$21,ROW(Longboard!$B$2:$B$603)),ROW(30:30))-1,2))</f>
        <v>FA #33</v>
      </c>
      <c r="C33" s="13"/>
      <c r="D33" s="13"/>
      <c r="E33" s="13"/>
    </row>
    <row r="34" spans="1:5" ht="15.75" thickBot="1">
      <c r="A34" s="30">
        <f t="array" ref="A34">IF(ISERROR(INDEX(Longboard!$A$2:$C$603,SMALL(IF(Longboard!$C$2:$C$603=Data!$A$21,ROW(Longboard!$A$2:$A$603)),ROW(31:31))-1,1)),"",INDEX(Longboard!$A$2:$C$603,SMALL(IF(Longboard!$C$2:$C$603=Data!$A$21,ROW(Longboard!$A$2:$A$603)),ROW(31:31))-1,1))</f>
        <v>307</v>
      </c>
      <c r="B34" s="30" t="str">
        <f t="array" ref="B34">IF(ISERROR(INDEX(Longboard!$A$2:$C$603,SMALL(IF(Longboard!$C$2:$C$603=Data!$A$21,ROW(Longboard!$B$2:$B$603)),ROW(31:31))-1,2)),"",INDEX(Longboard!$A$2:$C$603,SMALL(IF(Longboard!$C$2:$C$603=Data!$A$21,ROW(Longboard!$B$2:$B$603)),ROW(31:31))-1,2))</f>
        <v>FA #32</v>
      </c>
      <c r="C34" s="13"/>
      <c r="D34" s="13"/>
      <c r="E34" s="13"/>
    </row>
    <row r="35" spans="1:5" ht="15.75" thickBot="1">
      <c r="A35" s="30">
        <f t="array" ref="A35">IF(ISERROR(INDEX(Longboard!$A$2:$C$603,SMALL(IF(Longboard!$C$2:$C$603=Data!$A$21,ROW(Longboard!$A$2:$A$603)),ROW(32:32))-1,1)),"",INDEX(Longboard!$A$2:$C$603,SMALL(IF(Longboard!$C$2:$C$603=Data!$A$21,ROW(Longboard!$A$2:$A$603)),ROW(32:32))-1,1))</f>
        <v>309</v>
      </c>
      <c r="B35" s="30" t="str">
        <f t="array" ref="B35">IF(ISERROR(INDEX(Longboard!$A$2:$C$603,SMALL(IF(Longboard!$C$2:$C$603=Data!$A$21,ROW(Longboard!$B$2:$B$603)),ROW(32:32))-1,2)),"",INDEX(Longboard!$A$2:$C$603,SMALL(IF(Longboard!$C$2:$C$603=Data!$A$21,ROW(Longboard!$B$2:$B$603)),ROW(32:32))-1,2))</f>
        <v>FA #34</v>
      </c>
      <c r="C35" s="13"/>
      <c r="D35" s="13"/>
      <c r="E35" s="13"/>
    </row>
    <row r="36" spans="1:5" ht="15.75" thickBot="1">
      <c r="A36" s="30">
        <f t="array" ref="A36">IF(ISERROR(INDEX(Longboard!$A$2:$C$603,SMALL(IF(Longboard!$C$2:$C$603=Data!$A$21,ROW(Longboard!$A$2:$A$603)),ROW(33:33))-1,1)),"",INDEX(Longboard!$A$2:$C$603,SMALL(IF(Longboard!$C$2:$C$603=Data!$A$21,ROW(Longboard!$A$2:$A$603)),ROW(33:33))-1,1))</f>
        <v>310</v>
      </c>
      <c r="B36" s="30" t="str">
        <f t="array" ref="B36">IF(ISERROR(INDEX(Longboard!$A$2:$C$603,SMALL(IF(Longboard!$C$2:$C$603=Data!$A$21,ROW(Longboard!$B$2:$B$603)),ROW(33:33))-1,2)),"",INDEX(Longboard!$A$2:$C$603,SMALL(IF(Longboard!$C$2:$C$603=Data!$A$21,ROW(Longboard!$B$2:$B$603)),ROW(33:33))-1,2))</f>
        <v>FA #35</v>
      </c>
      <c r="C36" s="13"/>
      <c r="D36" s="13"/>
      <c r="E36" s="13"/>
    </row>
    <row r="37" spans="1:5" ht="15.75" thickBot="1">
      <c r="A37" s="30">
        <f t="array" ref="A37">IF(ISERROR(INDEX(Longboard!$A$2:$C$603,SMALL(IF(Longboard!$C$2:$C$603=Data!$A$21,ROW(Longboard!$A$2:$A$603)),ROW(34:34))-1,1)),"",INDEX(Longboard!$A$2:$C$603,SMALL(IF(Longboard!$C$2:$C$603=Data!$A$21,ROW(Longboard!$A$2:$A$603)),ROW(34:34))-1,1))</f>
        <v>311</v>
      </c>
      <c r="B37" s="30" t="str">
        <f t="array" ref="B37">IF(ISERROR(INDEX(Longboard!$A$2:$C$603,SMALL(IF(Longboard!$C$2:$C$603=Data!$A$21,ROW(Longboard!$B$2:$B$603)),ROW(34:34))-1,2)),"",INDEX(Longboard!$A$2:$C$603,SMALL(IF(Longboard!$C$2:$C$603=Data!$A$21,ROW(Longboard!$B$2:$B$603)),ROW(34:34))-1,2))</f>
        <v>FA #36</v>
      </c>
      <c r="C37" s="13"/>
      <c r="D37" s="13"/>
      <c r="E37" s="13"/>
    </row>
    <row r="38" spans="1:5" ht="15.75" thickBot="1">
      <c r="A38" s="30">
        <f t="array" ref="A38">IF(ISERROR(INDEX(Longboard!$A$2:$C$603,SMALL(IF(Longboard!$C$2:$C$603=Data!$A$21,ROW(Longboard!$A$2:$A$603)),ROW(35:35))-1,1)),"",INDEX(Longboard!$A$2:$C$603,SMALL(IF(Longboard!$C$2:$C$603=Data!$A$21,ROW(Longboard!$A$2:$A$603)),ROW(35:35))-1,1))</f>
        <v>317</v>
      </c>
      <c r="B38" s="30" t="str">
        <f t="array" ref="B38">IF(ISERROR(INDEX(Longboard!$A$2:$C$603,SMALL(IF(Longboard!$C$2:$C$603=Data!$A$21,ROW(Longboard!$B$2:$B$603)),ROW(35:35))-1,2)),"",INDEX(Longboard!$A$2:$C$603,SMALL(IF(Longboard!$C$2:$C$603=Data!$A$21,ROW(Longboard!$B$2:$B$603)),ROW(35:35))-1,2))</f>
        <v>FA #38</v>
      </c>
      <c r="C38" s="13"/>
      <c r="D38" s="13"/>
      <c r="E38" s="13"/>
    </row>
    <row r="39" spans="1:5" ht="15.75" thickBot="1">
      <c r="A39" s="30" t="str">
        <f t="array" ref="A39">IF(ISERROR(INDEX(Longboard!$A$2:$C$603,SMALL(IF(Longboard!$C$2:$C$603=Data!$A$21,ROW(Longboard!$A$2:$A$603)),ROW(36:36))-1,1)),"",INDEX(Longboard!$A$2:$C$603,SMALL(IF(Longboard!$C$2:$C$603=Data!$A$21,ROW(Longboard!$A$2:$A$603)),ROW(36:36))-1,1))</f>
        <v/>
      </c>
      <c r="B39" s="30" t="str">
        <f t="array" ref="B39">IF(ISERROR(INDEX(Longboard!$A$2:$C$603,SMALL(IF(Longboard!$C$2:$C$603=Data!$A$21,ROW(Longboard!$B$2:$B$603)),ROW(36:36))-1,2)),"",INDEX(Longboard!$A$2:$C$603,SMALL(IF(Longboard!$C$2:$C$603=Data!$A$21,ROW(Longboard!$B$2:$B$603)),ROW(36:36))-1,2))</f>
        <v/>
      </c>
      <c r="C39" s="13"/>
      <c r="D39" s="13"/>
      <c r="E39" s="13"/>
    </row>
    <row r="40" spans="1:5" ht="15.75" thickBot="1">
      <c r="A40" s="30" t="str">
        <f t="array" ref="A40">IF(ISERROR(INDEX(Longboard!$A$2:$C$603,SMALL(IF(Longboard!$C$2:$C$603=Data!$A$21,ROW(Longboard!$A$2:$A$603)),ROW(37:37))-1,1)),"",INDEX(Longboard!$A$2:$C$603,SMALL(IF(Longboard!$C$2:$C$603=Data!$A$21,ROW(Longboard!$A$2:$A$603)),ROW(37:37))-1,1))</f>
        <v/>
      </c>
      <c r="B40" s="30" t="str">
        <f t="array" ref="B40">IF(ISERROR(INDEX(Longboard!$A$2:$C$603,SMALL(IF(Longboard!$C$2:$C$603=Data!$A$21,ROW(Longboard!$B$2:$B$603)),ROW(37:37))-1,2)),"",INDEX(Longboard!$A$2:$C$603,SMALL(IF(Longboard!$C$2:$C$603=Data!$A$21,ROW(Longboard!$B$2:$B$603)),ROW(37:37))-1,2))</f>
        <v/>
      </c>
      <c r="C40" s="13"/>
      <c r="D40" s="13"/>
      <c r="E40" s="13"/>
    </row>
    <row r="41" spans="1:5" ht="15.75" thickBot="1">
      <c r="A41" s="30" t="str">
        <f t="array" ref="A41">IF(ISERROR(INDEX(Longboard!$A$2:$C$603,SMALL(IF(Longboard!$C$2:$C$603=Data!$A$21,ROW(Longboard!$A$2:$A$603)),ROW(38:38))-1,1)),"",INDEX(Longboard!$A$2:$C$603,SMALL(IF(Longboard!$C$2:$C$603=Data!$A$21,ROW(Longboard!$A$2:$A$603)),ROW(38:38))-1,1))</f>
        <v/>
      </c>
      <c r="B41" s="30" t="str">
        <f t="array" ref="B41">IF(ISERROR(INDEX(Longboard!$A$2:$C$603,SMALL(IF(Longboard!$C$2:$C$603=Data!$A$21,ROW(Longboard!$B$2:$B$603)),ROW(38:38))-1,2)),"",INDEX(Longboard!$A$2:$C$603,SMALL(IF(Longboard!$C$2:$C$603=Data!$A$21,ROW(Longboard!$B$2:$B$603)),ROW(38:38))-1,2))</f>
        <v/>
      </c>
      <c r="C41" s="13"/>
      <c r="D41" s="13"/>
      <c r="E41" s="13"/>
    </row>
    <row r="42" spans="1:5" ht="15.75" thickBot="1">
      <c r="A42" s="30" t="str">
        <f t="array" ref="A42">IF(ISERROR(INDEX(Longboard!$A$2:$C$603,SMALL(IF(Longboard!$C$2:$C$603=Data!$A$21,ROW(Longboard!$A$2:$A$603)),ROW(39:39))-1,1)),"",INDEX(Longboard!$A$2:$C$603,SMALL(IF(Longboard!$C$2:$C$603=Data!$A$21,ROW(Longboard!$A$2:$A$603)),ROW(39:39))-1,1))</f>
        <v/>
      </c>
      <c r="B42" s="30" t="str">
        <f t="array" ref="B42">IF(ISERROR(INDEX(Longboard!$A$2:$C$603,SMALL(IF(Longboard!$C$2:$C$603=Data!$A$21,ROW(Longboard!$B$2:$B$603)),ROW(39:39))-1,2)),"",INDEX(Longboard!$A$2:$C$603,SMALL(IF(Longboard!$C$2:$C$603=Data!$A$21,ROW(Longboard!$B$2:$B$603)),ROW(39:39))-1,2))</f>
        <v/>
      </c>
      <c r="C42" s="13"/>
      <c r="D42" s="13"/>
      <c r="E42" s="13"/>
    </row>
    <row r="43" spans="1:5" ht="15.75" thickBot="1">
      <c r="A43" s="30" t="str">
        <f t="array" ref="A43">IF(ISERROR(INDEX(Longboard!$A$2:$C$603,SMALL(IF(Longboard!$C$2:$C$603=Data!$A$21,ROW(Longboard!$A$2:$A$603)),ROW(40:40))-1,1)),"",INDEX(Longboard!$A$2:$C$603,SMALL(IF(Longboard!$C$2:$C$603=Data!$A$21,ROW(Longboard!$A$2:$A$603)),ROW(40:40))-1,1))</f>
        <v/>
      </c>
      <c r="B43" s="30" t="str">
        <f t="array" ref="B43">IF(ISERROR(INDEX(Longboard!$A$2:$C$603,SMALL(IF(Longboard!$C$2:$C$603=Data!$A$21,ROW(Longboard!$B$2:$B$603)),ROW(40:40))-1,2)),"",INDEX(Longboard!$A$2:$C$603,SMALL(IF(Longboard!$C$2:$C$603=Data!$A$21,ROW(Longboard!$B$2:$B$603)),ROW(40:40))-1,2))</f>
        <v/>
      </c>
      <c r="C43" s="13"/>
      <c r="D43" s="13"/>
      <c r="E43" s="13"/>
    </row>
    <row r="44" spans="1:5" ht="15.75" thickBot="1">
      <c r="A44" s="30" t="str">
        <f t="array" ref="A44">IF(ISERROR(INDEX(Longboard!$A$2:$C$603,SMALL(IF(Longboard!$C$2:$C$603=Data!$A$21,ROW(Longboard!$A$2:$A$603)),ROW(41:41))-1,1)),"",INDEX(Longboard!$A$2:$C$603,SMALL(IF(Longboard!$C$2:$C$603=Data!$A$21,ROW(Longboard!$A$2:$A$603)),ROW(41:41))-1,1))</f>
        <v/>
      </c>
      <c r="B44" s="30" t="str">
        <f t="array" ref="B44">IF(ISERROR(INDEX(Longboard!$A$2:$C$603,SMALL(IF(Longboard!$C$2:$C$603=Data!$A$21,ROW(Longboard!$B$2:$B$603)),ROW(41:41))-1,2)),"",INDEX(Longboard!$A$2:$C$603,SMALL(IF(Longboard!$C$2:$C$603=Data!$A$21,ROW(Longboard!$B$2:$B$603)),ROW(41:41))-1,2))</f>
        <v/>
      </c>
      <c r="C44" s="13"/>
      <c r="D44" s="13"/>
      <c r="E44" s="13"/>
    </row>
    <row r="45" spans="1:5" ht="15.75" thickBot="1">
      <c r="A45" s="30" t="str">
        <f t="array" ref="A45">IF(ISERROR(INDEX(Longboard!$A$2:$C$603,SMALL(IF(Longboard!$C$2:$C$603=Data!$A$21,ROW(Longboard!$A$2:$A$603)),ROW(42:42))-1,1)),"",INDEX(Longboard!$A$2:$C$603,SMALL(IF(Longboard!$C$2:$C$603=Data!$A$21,ROW(Longboard!$A$2:$A$603)),ROW(42:42))-1,1))</f>
        <v/>
      </c>
      <c r="B45" s="30" t="str">
        <f t="array" ref="B45">IF(ISERROR(INDEX(Longboard!$A$2:$C$603,SMALL(IF(Longboard!$C$2:$C$603=Data!$A$21,ROW(Longboard!$B$2:$B$603)),ROW(42:42))-1,2)),"",INDEX(Longboard!$A$2:$C$603,SMALL(IF(Longboard!$C$2:$C$603=Data!$A$21,ROW(Longboard!$B$2:$B$603)),ROW(42:42))-1,2))</f>
        <v/>
      </c>
      <c r="C45" s="13"/>
      <c r="D45" s="13"/>
      <c r="E45" s="13"/>
    </row>
    <row r="46" spans="1:5" ht="15.75" thickBot="1">
      <c r="A46" s="30" t="str">
        <f t="array" ref="A46">IF(ISERROR(INDEX(Longboard!$A$2:$C$603,SMALL(IF(Longboard!$C$2:$C$603=Data!$A$21,ROW(Longboard!$A$2:$A$603)),ROW(43:43))-1,1)),"",INDEX(Longboard!$A$2:$C$603,SMALL(IF(Longboard!$C$2:$C$603=Data!$A$21,ROW(Longboard!$A$2:$A$603)),ROW(43:43))-1,1))</f>
        <v/>
      </c>
      <c r="B46" s="30" t="str">
        <f t="array" ref="B46">IF(ISERROR(INDEX(Longboard!$A$2:$C$603,SMALL(IF(Longboard!$C$2:$C$603=Data!$A$21,ROW(Longboard!$B$2:$B$603)),ROW(43:43))-1,2)),"",INDEX(Longboard!$A$2:$C$603,SMALL(IF(Longboard!$C$2:$C$603=Data!$A$21,ROW(Longboard!$B$2:$B$603)),ROW(43:43))-1,2))</f>
        <v/>
      </c>
      <c r="C46" s="13"/>
      <c r="D46" s="13"/>
      <c r="E46" s="13"/>
    </row>
    <row r="47" spans="1:5" ht="15.75" thickBot="1">
      <c r="A47" s="30" t="str">
        <f t="array" ref="A47">IF(ISERROR(INDEX(Longboard!$A$2:$C$603,SMALL(IF(Longboard!$C$2:$C$603=Data!$A$21,ROW(Longboard!$A$2:$A$603)),ROW(44:44))-1,1)),"",INDEX(Longboard!$A$2:$C$603,SMALL(IF(Longboard!$C$2:$C$603=Data!$A$21,ROW(Longboard!$A$2:$A$603)),ROW(44:44))-1,1))</f>
        <v/>
      </c>
      <c r="B47" s="30" t="str">
        <f t="array" ref="B47">IF(ISERROR(INDEX(Longboard!$A$2:$C$603,SMALL(IF(Longboard!$C$2:$C$603=Data!$A$21,ROW(Longboard!$B$2:$B$603)),ROW(44:44))-1,2)),"",INDEX(Longboard!$A$2:$C$603,SMALL(IF(Longboard!$C$2:$C$603=Data!$A$21,ROW(Longboard!$B$2:$B$603)),ROW(44:44))-1,2))</f>
        <v/>
      </c>
      <c r="C47" s="13"/>
      <c r="D47" s="13"/>
      <c r="E47" s="13"/>
    </row>
    <row r="48" spans="1:5" ht="15.75" thickBot="1">
      <c r="A48" s="30" t="str">
        <f t="array" ref="A48">IF(ISERROR(INDEX(Longboard!$A$2:$C$603,SMALL(IF(Longboard!$C$2:$C$603=Data!$A$21,ROW(Longboard!$A$2:$A$603)),ROW(45:45))-1,1)),"",INDEX(Longboard!$A$2:$C$603,SMALL(IF(Longboard!$C$2:$C$603=Data!$A$21,ROW(Longboard!$A$2:$A$603)),ROW(45:45))-1,1))</f>
        <v/>
      </c>
      <c r="B48" s="30" t="str">
        <f t="array" ref="B48">IF(ISERROR(INDEX(Longboard!$A$2:$C$603,SMALL(IF(Longboard!$C$2:$C$603=Data!$A$21,ROW(Longboard!$B$2:$B$603)),ROW(45:45))-1,2)),"",INDEX(Longboard!$A$2:$C$603,SMALL(IF(Longboard!$C$2:$C$603=Data!$A$21,ROW(Longboard!$B$2:$B$603)),ROW(45:45))-1,2))</f>
        <v/>
      </c>
      <c r="C48" s="13"/>
      <c r="D48" s="13"/>
      <c r="E48" s="13"/>
    </row>
    <row r="49" spans="1:5" ht="15.75" thickBot="1">
      <c r="A49" s="30" t="str">
        <f t="array" ref="A49">IF(ISERROR(INDEX(Longboard!$A$2:$C$603,SMALL(IF(Longboard!$C$2:$C$603=Data!$A$21,ROW(Longboard!$A$2:$A$603)),ROW(46:46))-1,1)),"",INDEX(Longboard!$A$2:$C$603,SMALL(IF(Longboard!$C$2:$C$603=Data!$A$21,ROW(Longboard!$A$2:$A$603)),ROW(46:46))-1,1))</f>
        <v/>
      </c>
      <c r="B49" s="30" t="str">
        <f t="array" ref="B49">IF(ISERROR(INDEX(Longboard!$A$2:$C$603,SMALL(IF(Longboard!$C$2:$C$603=Data!$A$21,ROW(Longboard!$B$2:$B$603)),ROW(46:46))-1,2)),"",INDEX(Longboard!$A$2:$C$603,SMALL(IF(Longboard!$C$2:$C$603=Data!$A$21,ROW(Longboard!$B$2:$B$603)),ROW(46:46))-1,2))</f>
        <v/>
      </c>
      <c r="C49" s="13"/>
      <c r="D49" s="13"/>
      <c r="E49" s="13"/>
    </row>
    <row r="50" spans="1:5" ht="15.75" thickBot="1">
      <c r="A50" s="30" t="str">
        <f t="array" ref="A50">IF(ISERROR(INDEX(Longboard!$A$2:$C$603,SMALL(IF(Longboard!$C$2:$C$603=Data!$A$21,ROW(Longboard!$A$2:$A$603)),ROW(47:47))-1,1)),"",INDEX(Longboard!$A$2:$C$603,SMALL(IF(Longboard!$C$2:$C$603=Data!$A$21,ROW(Longboard!$A$2:$A$603)),ROW(47:47))-1,1))</f>
        <v/>
      </c>
      <c r="B50" s="30" t="str">
        <f t="array" ref="B50">IF(ISERROR(INDEX(Longboard!$A$2:$C$603,SMALL(IF(Longboard!$C$2:$C$603=Data!$A$21,ROW(Longboard!$B$2:$B$603)),ROW(47:47))-1,2)),"",INDEX(Longboard!$A$2:$C$603,SMALL(IF(Longboard!$C$2:$C$603=Data!$A$21,ROW(Longboard!$B$2:$B$603)),ROW(47:47))-1,2))</f>
        <v/>
      </c>
      <c r="C50" s="13"/>
      <c r="D50" s="13"/>
      <c r="E50" s="13"/>
    </row>
    <row r="51" spans="1:5" ht="15.75" thickBot="1">
      <c r="A51" s="30" t="str">
        <f t="array" ref="A51">IF(ISERROR(INDEX(Longboard!$A$2:$C$603,SMALL(IF(Longboard!$C$2:$C$603=Data!$A$21,ROW(Longboard!$A$2:$A$603)),ROW(48:48))-1,1)),"",INDEX(Longboard!$A$2:$C$603,SMALL(IF(Longboard!$C$2:$C$603=Data!$A$21,ROW(Longboard!$A$2:$A$603)),ROW(48:48))-1,1))</f>
        <v/>
      </c>
      <c r="B51" s="30" t="str">
        <f t="array" ref="B51">IF(ISERROR(INDEX(Longboard!$A$2:$C$603,SMALL(IF(Longboard!$C$2:$C$603=Data!$A$21,ROW(Longboard!$B$2:$B$603)),ROW(48:48))-1,2)),"",INDEX(Longboard!$A$2:$C$603,SMALL(IF(Longboard!$C$2:$C$603=Data!$A$21,ROW(Longboard!$B$2:$B$603)),ROW(48:48))-1,2))</f>
        <v/>
      </c>
      <c r="C51" s="13"/>
      <c r="D51" s="13"/>
      <c r="E51" s="13"/>
    </row>
    <row r="52" spans="1:5" ht="15.75" thickBot="1">
      <c r="A52" s="30" t="str">
        <f t="array" ref="A52">IF(ISERROR(INDEX(Longboard!$A$2:$C$603,SMALL(IF(Longboard!$C$2:$C$603=Data!$A$21,ROW(Longboard!$A$2:$A$603)),ROW(49:49))-1,1)),"",INDEX(Longboard!$A$2:$C$603,SMALL(IF(Longboard!$C$2:$C$603=Data!$A$21,ROW(Longboard!$A$2:$A$603)),ROW(49:49))-1,1))</f>
        <v/>
      </c>
      <c r="B52" s="30" t="str">
        <f t="array" ref="B52">IF(ISERROR(INDEX(Longboard!$A$2:$C$603,SMALL(IF(Longboard!$C$2:$C$603=Data!$A$21,ROW(Longboard!$B$2:$B$603)),ROW(49:49))-1,2)),"",INDEX(Longboard!$A$2:$C$603,SMALL(IF(Longboard!$C$2:$C$603=Data!$A$21,ROW(Longboard!$B$2:$B$603)),ROW(49:49))-1,2))</f>
        <v/>
      </c>
      <c r="C52" s="13"/>
      <c r="D52" s="13"/>
      <c r="E52" s="13"/>
    </row>
    <row r="53" spans="1:5" ht="15.75" thickBot="1">
      <c r="A53" s="30" t="str">
        <f t="array" ref="A53">IF(ISERROR(INDEX(Longboard!$A$2:$C$603,SMALL(IF(Longboard!$C$2:$C$603=Data!$A$21,ROW(Longboard!$A$2:$A$603)),ROW(50:50))-1,1)),"",INDEX(Longboard!$A$2:$C$603,SMALL(IF(Longboard!$C$2:$C$603=Data!$A$21,ROW(Longboard!$A$2:$A$603)),ROW(50:50))-1,1))</f>
        <v/>
      </c>
      <c r="B53" s="30" t="str">
        <f t="array" ref="B53">IF(ISERROR(INDEX(Longboard!$A$2:$C$603,SMALL(IF(Longboard!$C$2:$C$603=Data!$A$21,ROW(Longboard!$B$2:$B$603)),ROW(50:50))-1,2)),"",INDEX(Longboard!$A$2:$C$603,SMALL(IF(Longboard!$C$2:$C$603=Data!$A$21,ROW(Longboard!$B$2:$B$603)),ROW(50:50))-1,2))</f>
        <v/>
      </c>
      <c r="C53" s="13"/>
      <c r="D53" s="13"/>
      <c r="E53" s="13"/>
    </row>
    <row r="54" spans="1:5" ht="15.75" thickBot="1">
      <c r="A54" s="30" t="str">
        <f t="array" ref="A54">IF(ISERROR(INDEX(Longboard!$A$2:$C$603,SMALL(IF(Longboard!$C$2:$C$603=Data!$A$21,ROW(Longboard!$A$2:$A$603)),ROW(51:51))-1,1)),"",INDEX(Longboard!$A$2:$C$603,SMALL(IF(Longboard!$C$2:$C$603=Data!$A$21,ROW(Longboard!$A$2:$A$603)),ROW(51:51))-1,1))</f>
        <v/>
      </c>
      <c r="B54" s="30" t="str">
        <f t="array" ref="B54">IF(ISERROR(INDEX(Longboard!$A$2:$C$603,SMALL(IF(Longboard!$C$2:$C$603=Data!$A$21,ROW(Longboard!$B$2:$B$603)),ROW(51:51))-1,2)),"",INDEX(Longboard!$A$2:$C$603,SMALL(IF(Longboard!$C$2:$C$603=Data!$A$21,ROW(Longboard!$B$2:$B$603)),ROW(51:51))-1,2))</f>
        <v/>
      </c>
      <c r="C54" s="13"/>
      <c r="D54" s="13"/>
      <c r="E54" s="13"/>
    </row>
    <row r="55" spans="1:5" ht="15.75" thickBot="1">
      <c r="A55" s="30" t="str">
        <f t="array" ref="A55">IF(ISERROR(INDEX(Longboard!$A$2:$C$603,SMALL(IF(Longboard!$C$2:$C$603=Data!$A$21,ROW(Longboard!$A$2:$A$603)),ROW(52:52))-1,1)),"",INDEX(Longboard!$A$2:$C$603,SMALL(IF(Longboard!$C$2:$C$603=Data!$A$21,ROW(Longboard!$A$2:$A$603)),ROW(52:52))-1,1))</f>
        <v/>
      </c>
      <c r="B55" s="30" t="str">
        <f t="array" ref="B55">IF(ISERROR(INDEX(Longboard!$A$2:$C$603,SMALL(IF(Longboard!$C$2:$C$603=Data!$A$21,ROW(Longboard!$B$2:$B$603)),ROW(52:52))-1,2)),"",INDEX(Longboard!$A$2:$C$603,SMALL(IF(Longboard!$C$2:$C$603=Data!$A$21,ROW(Longboard!$B$2:$B$603)),ROW(52:52))-1,2))</f>
        <v/>
      </c>
      <c r="C55" s="13"/>
      <c r="D55" s="13"/>
      <c r="E55" s="13"/>
    </row>
    <row r="56" spans="1:5" ht="15.75" thickBot="1">
      <c r="A56" s="30" t="str">
        <f t="array" ref="A56">IF(ISERROR(INDEX(Longboard!$A$2:$C$603,SMALL(IF(Longboard!$C$2:$C$603=Data!$A$21,ROW(Longboard!$A$2:$A$603)),ROW(53:53))-1,1)),"",INDEX(Longboard!$A$2:$C$603,SMALL(IF(Longboard!$C$2:$C$603=Data!$A$21,ROW(Longboard!$A$2:$A$603)),ROW(53:53))-1,1))</f>
        <v/>
      </c>
      <c r="B56" s="30" t="str">
        <f t="array" ref="B56">IF(ISERROR(INDEX(Longboard!$A$2:$C$603,SMALL(IF(Longboard!$C$2:$C$603=Data!$A$21,ROW(Longboard!$B$2:$B$603)),ROW(53:53))-1,2)),"",INDEX(Longboard!$A$2:$C$603,SMALL(IF(Longboard!$C$2:$C$603=Data!$A$21,ROW(Longboard!$B$2:$B$603)),ROW(53:53))-1,2))</f>
        <v/>
      </c>
      <c r="C56" s="13"/>
      <c r="D56" s="13"/>
      <c r="E56" s="13"/>
    </row>
    <row r="57" spans="1:5" ht="15.75" thickBot="1">
      <c r="A57" s="30" t="str">
        <f t="array" ref="A57">IF(ISERROR(INDEX(Longboard!$A$2:$C$603,SMALL(IF(Longboard!$C$2:$C$603=Data!$A$21,ROW(Longboard!$A$2:$A$603)),ROW(54:54))-1,1)),"",INDEX(Longboard!$A$2:$C$603,SMALL(IF(Longboard!$C$2:$C$603=Data!$A$21,ROW(Longboard!$A$2:$A$603)),ROW(54:54))-1,1))</f>
        <v/>
      </c>
      <c r="B57" s="30" t="str">
        <f t="array" ref="B57">IF(ISERROR(INDEX(Longboard!$A$2:$C$603,SMALL(IF(Longboard!$C$2:$C$603=Data!$A$21,ROW(Longboard!$B$2:$B$603)),ROW(54:54))-1,2)),"",INDEX(Longboard!$A$2:$C$603,SMALL(IF(Longboard!$C$2:$C$603=Data!$A$21,ROW(Longboard!$B$2:$B$603)),ROW(54:54))-1,2))</f>
        <v/>
      </c>
      <c r="C57" s="13"/>
      <c r="D57" s="13"/>
      <c r="E57" s="13"/>
    </row>
    <row r="58" spans="1:5" ht="15.75" thickBot="1">
      <c r="A58" s="30" t="str">
        <f t="array" ref="A58">IF(ISERROR(INDEX(Longboard!$A$2:$C$603,SMALL(IF(Longboard!$C$2:$C$603=Data!$A$21,ROW(Longboard!$A$2:$A$603)),ROW(55:55))-1,1)),"",INDEX(Longboard!$A$2:$C$603,SMALL(IF(Longboard!$C$2:$C$603=Data!$A$21,ROW(Longboard!$A$2:$A$603)),ROW(55:55))-1,1))</f>
        <v/>
      </c>
      <c r="B58" s="30" t="str">
        <f t="array" ref="B58">IF(ISERROR(INDEX(Longboard!$A$2:$C$603,SMALL(IF(Longboard!$C$2:$C$603=Data!$A$21,ROW(Longboard!$B$2:$B$603)),ROW(55:55))-1,2)),"",INDEX(Longboard!$A$2:$C$603,SMALL(IF(Longboard!$C$2:$C$603=Data!$A$21,ROW(Longboard!$B$2:$B$603)),ROW(55:55))-1,2))</f>
        <v/>
      </c>
      <c r="C58" s="13"/>
      <c r="D58" s="13"/>
      <c r="E58" s="13"/>
    </row>
    <row r="59" spans="1:5" ht="15.75" thickBot="1">
      <c r="A59" s="30" t="str">
        <f t="array" ref="A59">IF(ISERROR(INDEX(Longboard!$A$2:$C$603,SMALL(IF(Longboard!$C$2:$C$603=Data!$A$21,ROW(Longboard!$A$2:$A$603)),ROW(56:56))-1,1)),"",INDEX(Longboard!$A$2:$C$603,SMALL(IF(Longboard!$C$2:$C$603=Data!$A$21,ROW(Longboard!$A$2:$A$603)),ROW(56:56))-1,1))</f>
        <v/>
      </c>
      <c r="B59" s="30" t="str">
        <f t="array" ref="B59">IF(ISERROR(INDEX(Longboard!$A$2:$C$603,SMALL(IF(Longboard!$C$2:$C$603=Data!$A$21,ROW(Longboard!$B$2:$B$603)),ROW(56:56))-1,2)),"",INDEX(Longboard!$A$2:$C$603,SMALL(IF(Longboard!$C$2:$C$603=Data!$A$21,ROW(Longboard!$B$2:$B$603)),ROW(56:56))-1,2))</f>
        <v/>
      </c>
      <c r="C59" s="13"/>
      <c r="D59" s="13"/>
      <c r="E59" s="13"/>
    </row>
    <row r="60" spans="1:5" ht="15.75" thickBot="1">
      <c r="A60" s="30" t="str">
        <f t="array" ref="A60">IF(ISERROR(INDEX(Longboard!$A$2:$C$603,SMALL(IF(Longboard!$C$2:$C$603=Data!$A$21,ROW(Longboard!$A$2:$A$603)),ROW(57:57))-1,1)),"",INDEX(Longboard!$A$2:$C$603,SMALL(IF(Longboard!$C$2:$C$603=Data!$A$21,ROW(Longboard!$A$2:$A$603)),ROW(57:57))-1,1))</f>
        <v/>
      </c>
      <c r="B60" s="30" t="str">
        <f t="array" ref="B60">IF(ISERROR(INDEX(Longboard!$A$2:$C$603,SMALL(IF(Longboard!$C$2:$C$603=Data!$A$21,ROW(Longboard!$B$2:$B$603)),ROW(57:57))-1,2)),"",INDEX(Longboard!$A$2:$C$603,SMALL(IF(Longboard!$C$2:$C$603=Data!$A$21,ROW(Longboard!$B$2:$B$603)),ROW(57:57))-1,2))</f>
        <v/>
      </c>
      <c r="C60" s="13"/>
      <c r="D60" s="13"/>
      <c r="E60" s="13"/>
    </row>
    <row r="61" spans="1:5" ht="15.75" thickBot="1">
      <c r="A61" s="30" t="str">
        <f t="array" ref="A61">IF(ISERROR(INDEX(Longboard!$A$2:$C$603,SMALL(IF(Longboard!$C$2:$C$603=Data!$A$21,ROW(Longboard!$A$2:$A$603)),ROW(58:58))-1,1)),"",INDEX(Longboard!$A$2:$C$603,SMALL(IF(Longboard!$C$2:$C$603=Data!$A$21,ROW(Longboard!$A$2:$A$603)),ROW(58:58))-1,1))</f>
        <v/>
      </c>
      <c r="B61" s="30" t="str">
        <f t="array" ref="B61">IF(ISERROR(INDEX(Longboard!$A$2:$C$603,SMALL(IF(Longboard!$C$2:$C$603=Data!$A$21,ROW(Longboard!$B$2:$B$603)),ROW(58:58))-1,2)),"",INDEX(Longboard!$A$2:$C$603,SMALL(IF(Longboard!$C$2:$C$603=Data!$A$21,ROW(Longboard!$B$2:$B$603)),ROW(58:58))-1,2))</f>
        <v/>
      </c>
      <c r="C61" s="13"/>
      <c r="D61" s="13"/>
      <c r="E61" s="13"/>
    </row>
    <row r="62" spans="1:5" ht="15.75" thickBot="1">
      <c r="A62" s="30" t="str">
        <f t="array" ref="A62">IF(ISERROR(INDEX(Longboard!$A$2:$C$603,SMALL(IF(Longboard!$C$2:$C$603=Data!$A$21,ROW(Longboard!$A$2:$A$603)),ROW(59:59))-1,1)),"",INDEX(Longboard!$A$2:$C$603,SMALL(IF(Longboard!$C$2:$C$603=Data!$A$21,ROW(Longboard!$A$2:$A$603)),ROW(59:59))-1,1))</f>
        <v/>
      </c>
      <c r="B62" s="30" t="str">
        <f t="array" ref="B62">IF(ISERROR(INDEX(Longboard!$A$2:$C$603,SMALL(IF(Longboard!$C$2:$C$603=Data!$A$21,ROW(Longboard!$B$2:$B$603)),ROW(59:59))-1,2)),"",INDEX(Longboard!$A$2:$C$603,SMALL(IF(Longboard!$C$2:$C$603=Data!$A$21,ROW(Longboard!$B$2:$B$603)),ROW(59:59))-1,2))</f>
        <v/>
      </c>
      <c r="C62" s="13"/>
      <c r="D62" s="13"/>
      <c r="E62" s="13"/>
    </row>
    <row r="63" spans="1:5" ht="15.75" thickBot="1">
      <c r="A63" s="30" t="str">
        <f t="array" ref="A63">IF(ISERROR(INDEX(Longboard!$A$2:$C$603,SMALL(IF(Longboard!$C$2:$C$603=Data!$A$21,ROW(Longboard!$A$2:$A$603)),ROW(60:60))-1,1)),"",INDEX(Longboard!$A$2:$C$603,SMALL(IF(Longboard!$C$2:$C$603=Data!$A$21,ROW(Longboard!$A$2:$A$603)),ROW(60:60))-1,1))</f>
        <v/>
      </c>
      <c r="B63" s="30" t="str">
        <f t="array" ref="B63">IF(ISERROR(INDEX(Longboard!$A$2:$C$603,SMALL(IF(Longboard!$C$2:$C$603=Data!$A$21,ROW(Longboard!$B$2:$B$603)),ROW(60:60))-1,2)),"",INDEX(Longboard!$A$2:$C$603,SMALL(IF(Longboard!$C$2:$C$603=Data!$A$21,ROW(Longboard!$B$2:$B$603)),ROW(60:60))-1,2))</f>
        <v/>
      </c>
      <c r="C63" s="13"/>
      <c r="D63" s="13"/>
      <c r="E63" s="13"/>
    </row>
    <row r="64" spans="1:5" ht="15.75" thickBot="1">
      <c r="A64" s="30" t="str">
        <f t="array" ref="A64">IF(ISERROR(INDEX(Longboard!$A$2:$C$603,SMALL(IF(Longboard!$C$2:$C$603=Data!$A$21,ROW(Longboard!$A$2:$A$603)),ROW(61:61))-1,1)),"",INDEX(Longboard!$A$2:$C$603,SMALL(IF(Longboard!$C$2:$C$603=Data!$A$21,ROW(Longboard!$A$2:$A$603)),ROW(61:61))-1,1))</f>
        <v/>
      </c>
      <c r="B64" s="30" t="str">
        <f t="array" ref="B64">IF(ISERROR(INDEX(Longboard!$A$2:$C$603,SMALL(IF(Longboard!$C$2:$C$603=Data!$A$21,ROW(Longboard!$B$2:$B$603)),ROW(61:61))-1,2)),"",INDEX(Longboard!$A$2:$C$603,SMALL(IF(Longboard!$C$2:$C$603=Data!$A$21,ROW(Longboard!$B$2:$B$603)),ROW(61:61))-1,2))</f>
        <v/>
      </c>
      <c r="C64" s="13"/>
      <c r="D64" s="13"/>
      <c r="E64" s="13"/>
    </row>
    <row r="65" spans="1:5" ht="15.75" thickBot="1">
      <c r="A65" s="30" t="str">
        <f t="array" ref="A65">IF(ISERROR(INDEX(Longboard!$A$2:$C$603,SMALL(IF(Longboard!$C$2:$C$603=Data!$A$21,ROW(Longboard!$A$2:$A$603)),ROW(62:62))-1,1)),"",INDEX(Longboard!$A$2:$C$603,SMALL(IF(Longboard!$C$2:$C$603=Data!$A$21,ROW(Longboard!$A$2:$A$603)),ROW(62:62))-1,1))</f>
        <v/>
      </c>
      <c r="B65" s="30" t="str">
        <f t="array" ref="B65">IF(ISERROR(INDEX(Longboard!$A$2:$C$603,SMALL(IF(Longboard!$C$2:$C$603=Data!$A$21,ROW(Longboard!$B$2:$B$603)),ROW(62:62))-1,2)),"",INDEX(Longboard!$A$2:$C$603,SMALL(IF(Longboard!$C$2:$C$603=Data!$A$21,ROW(Longboard!$B$2:$B$603)),ROW(62:62))-1,2))</f>
        <v/>
      </c>
      <c r="C65" s="13"/>
      <c r="D65" s="13"/>
      <c r="E65" s="13"/>
    </row>
    <row r="66" spans="1:5" ht="15.75" thickBot="1">
      <c r="A66" s="30" t="str">
        <f t="array" ref="A66">IF(ISERROR(INDEX(Longboard!$A$2:$C$603,SMALL(IF(Longboard!$C$2:$C$603=Data!$A$21,ROW(Longboard!$A$2:$A$603)),ROW(63:63))-1,1)),"",INDEX(Longboard!$A$2:$C$603,SMALL(IF(Longboard!$C$2:$C$603=Data!$A$21,ROW(Longboard!$A$2:$A$603)),ROW(63:63))-1,1))</f>
        <v/>
      </c>
      <c r="B66" s="30" t="str">
        <f t="array" ref="B66">IF(ISERROR(INDEX(Longboard!$A$2:$C$603,SMALL(IF(Longboard!$C$2:$C$603=Data!$A$21,ROW(Longboard!$B$2:$B$603)),ROW(63:63))-1,2)),"",INDEX(Longboard!$A$2:$C$603,SMALL(IF(Longboard!$C$2:$C$603=Data!$A$21,ROW(Longboard!$B$2:$B$603)),ROW(63:63))-1,2))</f>
        <v/>
      </c>
      <c r="C66" s="13"/>
      <c r="D66" s="13"/>
      <c r="E66" s="13"/>
    </row>
    <row r="67" spans="1:5" ht="15.75" thickBot="1">
      <c r="A67" s="30" t="str">
        <f t="array" ref="A67">IF(ISERROR(INDEX(Longboard!$A$2:$C$603,SMALL(IF(Longboard!$C$2:$C$603=Data!$A$21,ROW(Longboard!$A$2:$A$603)),ROW(64:64))-1,1)),"",INDEX(Longboard!$A$2:$C$603,SMALL(IF(Longboard!$C$2:$C$603=Data!$A$21,ROW(Longboard!$A$2:$A$603)),ROW(64:64))-1,1))</f>
        <v/>
      </c>
      <c r="B67" s="30" t="str">
        <f t="array" ref="B67">IF(ISERROR(INDEX(Longboard!$A$2:$C$603,SMALL(IF(Longboard!$C$2:$C$603=Data!$A$21,ROW(Longboard!$B$2:$B$603)),ROW(64:64))-1,2)),"",INDEX(Longboard!$A$2:$C$603,SMALL(IF(Longboard!$C$2:$C$603=Data!$A$21,ROW(Longboard!$B$2:$B$603)),ROW(64:64))-1,2))</f>
        <v/>
      </c>
      <c r="C67" s="13"/>
      <c r="D67" s="13"/>
      <c r="E67" s="13"/>
    </row>
    <row r="68" spans="1:5" ht="15.75" thickBot="1">
      <c r="A68" s="30" t="str">
        <f t="array" ref="A68">IF(ISERROR(INDEX(Longboard!$A$2:$C$603,SMALL(IF(Longboard!$C$2:$C$603=Data!$A$21,ROW(Longboard!$A$2:$A$603)),ROW(65:65))-1,1)),"",INDEX(Longboard!$A$2:$C$603,SMALL(IF(Longboard!$C$2:$C$603=Data!$A$21,ROW(Longboard!$A$2:$A$603)),ROW(65:65))-1,1))</f>
        <v/>
      </c>
      <c r="B68" s="30" t="str">
        <f t="array" ref="B68">IF(ISERROR(INDEX(Longboard!$A$2:$C$603,SMALL(IF(Longboard!$C$2:$C$603=Data!$A$21,ROW(Longboard!$B$2:$B$603)),ROW(65:65))-1,2)),"",INDEX(Longboard!$A$2:$C$603,SMALL(IF(Longboard!$C$2:$C$603=Data!$A$21,ROW(Longboard!$B$2:$B$603)),ROW(65:65))-1,2))</f>
        <v/>
      </c>
      <c r="C68" s="13"/>
      <c r="D68" s="13"/>
      <c r="E68" s="13"/>
    </row>
    <row r="69" spans="1:5" ht="15.75" thickBot="1">
      <c r="A69" s="30" t="str">
        <f t="array" ref="A69">IF(ISERROR(INDEX(Longboard!$A$2:$C$603,SMALL(IF(Longboard!$C$2:$C$603=Data!$A$21,ROW(Longboard!$A$2:$A$603)),ROW(66:66))-1,1)),"",INDEX(Longboard!$A$2:$C$603,SMALL(IF(Longboard!$C$2:$C$603=Data!$A$21,ROW(Longboard!$A$2:$A$603)),ROW(66:66))-1,1))</f>
        <v/>
      </c>
      <c r="B69" s="30" t="str">
        <f t="array" ref="B69">IF(ISERROR(INDEX(Longboard!$A$2:$C$603,SMALL(IF(Longboard!$C$2:$C$603=Data!$A$21,ROW(Longboard!$B$2:$B$603)),ROW(66:66))-1,2)),"",INDEX(Longboard!$A$2:$C$603,SMALL(IF(Longboard!$C$2:$C$603=Data!$A$21,ROW(Longboard!$B$2:$B$603)),ROW(66:66))-1,2))</f>
        <v/>
      </c>
      <c r="C69" s="13"/>
      <c r="D69" s="13"/>
      <c r="E69" s="13"/>
    </row>
    <row r="70" spans="1:5" ht="15.75" thickBot="1">
      <c r="A70" s="30" t="str">
        <f t="array" ref="A70">IF(ISERROR(INDEX(Longboard!$A$2:$C$603,SMALL(IF(Longboard!$C$2:$C$603=Data!$A$21,ROW(Longboard!$A$2:$A$603)),ROW(67:67))-1,1)),"",INDEX(Longboard!$A$2:$C$603,SMALL(IF(Longboard!$C$2:$C$603=Data!$A$21,ROW(Longboard!$A$2:$A$603)),ROW(67:67))-1,1))</f>
        <v/>
      </c>
      <c r="B70" s="30" t="str">
        <f t="array" ref="B70">IF(ISERROR(INDEX(Longboard!$A$2:$C$603,SMALL(IF(Longboard!$C$2:$C$603=Data!$A$21,ROW(Longboard!$B$2:$B$603)),ROW(67:67))-1,2)),"",INDEX(Longboard!$A$2:$C$603,SMALL(IF(Longboard!$C$2:$C$603=Data!$A$21,ROW(Longboard!$B$2:$B$603)),ROW(67:67))-1,2))</f>
        <v/>
      </c>
      <c r="C70" s="13"/>
      <c r="D70" s="13"/>
      <c r="E70" s="13"/>
    </row>
    <row r="71" spans="1:5" ht="15.75" thickBot="1">
      <c r="A71" s="30" t="str">
        <f t="array" ref="A71">IF(ISERROR(INDEX(Longboard!$A$2:$C$603,SMALL(IF(Longboard!$C$2:$C$603=Data!$A$21,ROW(Longboard!$A$2:$A$603)),ROW(68:68))-1,1)),"",INDEX(Longboard!$A$2:$C$603,SMALL(IF(Longboard!$C$2:$C$603=Data!$A$21,ROW(Longboard!$A$2:$A$603)),ROW(68:68))-1,1))</f>
        <v/>
      </c>
      <c r="B71" s="30" t="str">
        <f t="array" ref="B71">IF(ISERROR(INDEX(Longboard!$A$2:$C$603,SMALL(IF(Longboard!$C$2:$C$603=Data!$A$21,ROW(Longboard!$B$2:$B$603)),ROW(68:68))-1,2)),"",INDEX(Longboard!$A$2:$C$603,SMALL(IF(Longboard!$C$2:$C$603=Data!$A$21,ROW(Longboard!$B$2:$B$603)),ROW(68:68))-1,2))</f>
        <v/>
      </c>
      <c r="C71" s="13"/>
      <c r="D71" s="13"/>
      <c r="E71" s="13"/>
    </row>
    <row r="72" spans="1:5" ht="15.75" thickBot="1">
      <c r="A72" s="30" t="str">
        <f t="array" ref="A72">IF(ISERROR(INDEX(Longboard!$A$2:$C$603,SMALL(IF(Longboard!$C$2:$C$603=Data!$A$21,ROW(Longboard!$A$2:$A$603)),ROW(69:69))-1,1)),"",INDEX(Longboard!$A$2:$C$603,SMALL(IF(Longboard!$C$2:$C$603=Data!$A$21,ROW(Longboard!$A$2:$A$603)),ROW(69:69))-1,1))</f>
        <v/>
      </c>
      <c r="B72" s="30" t="str">
        <f t="array" ref="B72">IF(ISERROR(INDEX(Longboard!$A$2:$C$603,SMALL(IF(Longboard!$C$2:$C$603=Data!$A$21,ROW(Longboard!$B$2:$B$603)),ROW(69:69))-1,2)),"",INDEX(Longboard!$A$2:$C$603,SMALL(IF(Longboard!$C$2:$C$603=Data!$A$21,ROW(Longboard!$B$2:$B$603)),ROW(69:69))-1,2))</f>
        <v/>
      </c>
      <c r="C72" s="13"/>
      <c r="D72" s="13"/>
      <c r="E72" s="13"/>
    </row>
    <row r="73" spans="1:5" ht="15.75" thickBot="1">
      <c r="A73" s="30" t="str">
        <f t="array" ref="A73">IF(ISERROR(INDEX(Longboard!$A$2:$C$603,SMALL(IF(Longboard!$C$2:$C$603=Data!$A$21,ROW(Longboard!$A$2:$A$603)),ROW(70:70))-1,1)),"",INDEX(Longboard!$A$2:$C$603,SMALL(IF(Longboard!$C$2:$C$603=Data!$A$21,ROW(Longboard!$A$2:$A$603)),ROW(70:70))-1,1))</f>
        <v/>
      </c>
      <c r="B73" s="30" t="str">
        <f t="array" ref="B73">IF(ISERROR(INDEX(Longboard!$A$2:$C$603,SMALL(IF(Longboard!$C$2:$C$603=Data!$A$21,ROW(Longboard!$B$2:$B$603)),ROW(70:70))-1,2)),"",INDEX(Longboard!$A$2:$C$603,SMALL(IF(Longboard!$C$2:$C$603=Data!$A$21,ROW(Longboard!$B$2:$B$603)),ROW(70:70))-1,2))</f>
        <v/>
      </c>
      <c r="C73" s="13"/>
      <c r="D73" s="13"/>
      <c r="E73" s="13"/>
    </row>
    <row r="74" spans="1:5" ht="15.75" thickBot="1">
      <c r="A74" s="30" t="str">
        <f t="array" ref="A74">IF(ISERROR(INDEX(Longboard!$A$2:$C$603,SMALL(IF(Longboard!$C$2:$C$603=Data!$A$21,ROW(Longboard!$A$2:$A$603)),ROW(71:71))-1,1)),"",INDEX(Longboard!$A$2:$C$603,SMALL(IF(Longboard!$C$2:$C$603=Data!$A$21,ROW(Longboard!$A$2:$A$603)),ROW(71:71))-1,1))</f>
        <v/>
      </c>
      <c r="B74" s="30" t="str">
        <f t="array" ref="B74">IF(ISERROR(INDEX(Longboard!$A$2:$C$603,SMALL(IF(Longboard!$C$2:$C$603=Data!$A$21,ROW(Longboard!$B$2:$B$603)),ROW(71:71))-1,2)),"",INDEX(Longboard!$A$2:$C$603,SMALL(IF(Longboard!$C$2:$C$603=Data!$A$21,ROW(Longboard!$B$2:$B$603)),ROW(71:71))-1,2))</f>
        <v/>
      </c>
      <c r="C74" s="13"/>
      <c r="D74" s="13"/>
      <c r="E74" s="13"/>
    </row>
    <row r="75" spans="1:5" ht="15.75" thickBot="1">
      <c r="A75" s="30" t="str">
        <f t="array" ref="A75">IF(ISERROR(INDEX(Longboard!$A$2:$C$603,SMALL(IF(Longboard!$C$2:$C$603=Data!$A$21,ROW(Longboard!$A$2:$A$603)),ROW(72:72))-1,1)),"",INDEX(Longboard!$A$2:$C$603,SMALL(IF(Longboard!$C$2:$C$603=Data!$A$21,ROW(Longboard!$A$2:$A$603)),ROW(72:72))-1,1))</f>
        <v/>
      </c>
      <c r="B75" s="30" t="str">
        <f t="array" ref="B75">IF(ISERROR(INDEX(Longboard!$A$2:$C$603,SMALL(IF(Longboard!$C$2:$C$603=Data!$A$21,ROW(Longboard!$B$2:$B$603)),ROW(72:72))-1,2)),"",INDEX(Longboard!$A$2:$C$603,SMALL(IF(Longboard!$C$2:$C$603=Data!$A$21,ROW(Longboard!$B$2:$B$603)),ROW(72:72))-1,2))</f>
        <v/>
      </c>
      <c r="C75" s="13"/>
      <c r="D75" s="13"/>
      <c r="E75" s="13"/>
    </row>
    <row r="76" spans="1:5" ht="15.75" thickBot="1">
      <c r="A76" s="30" t="str">
        <f t="array" ref="A76">IF(ISERROR(INDEX(Longboard!$A$2:$C$603,SMALL(IF(Longboard!$C$2:$C$603=Data!$A$21,ROW(Longboard!$A$2:$A$603)),ROW(73:73))-1,1)),"",INDEX(Longboard!$A$2:$C$603,SMALL(IF(Longboard!$C$2:$C$603=Data!$A$21,ROW(Longboard!$A$2:$A$603)),ROW(73:73))-1,1))</f>
        <v/>
      </c>
      <c r="B76" s="30" t="str">
        <f t="array" ref="B76">IF(ISERROR(INDEX(Longboard!$A$2:$C$603,SMALL(IF(Longboard!$C$2:$C$603=Data!$A$21,ROW(Longboard!$B$2:$B$603)),ROW(73:73))-1,2)),"",INDEX(Longboard!$A$2:$C$603,SMALL(IF(Longboard!$C$2:$C$603=Data!$A$21,ROW(Longboard!$B$2:$B$603)),ROW(73:73))-1,2))</f>
        <v/>
      </c>
      <c r="C76" s="13"/>
      <c r="D76" s="13"/>
      <c r="E76" s="13"/>
    </row>
    <row r="77" spans="1:5" ht="15.75" thickBot="1">
      <c r="A77" s="30" t="str">
        <f t="array" ref="A77">IF(ISERROR(INDEX(Longboard!$A$2:$C$603,SMALL(IF(Longboard!$C$2:$C$603=Data!$A$21,ROW(Longboard!$A$2:$A$603)),ROW(74:74))-1,1)),"",INDEX(Longboard!$A$2:$C$603,SMALL(IF(Longboard!$C$2:$C$603=Data!$A$21,ROW(Longboard!$A$2:$A$603)),ROW(74:74))-1,1))</f>
        <v/>
      </c>
      <c r="B77" s="30" t="str">
        <f t="array" ref="B77">IF(ISERROR(INDEX(Longboard!$A$2:$C$603,SMALL(IF(Longboard!$C$2:$C$603=Data!$A$21,ROW(Longboard!$B$2:$B$603)),ROW(74:74))-1,2)),"",INDEX(Longboard!$A$2:$C$603,SMALL(IF(Longboard!$C$2:$C$603=Data!$A$21,ROW(Longboard!$B$2:$B$603)),ROW(74:74))-1,2))</f>
        <v/>
      </c>
      <c r="C77" s="13"/>
      <c r="D77" s="13"/>
      <c r="E77" s="13"/>
    </row>
    <row r="78" spans="1:5" ht="15.75" thickBot="1">
      <c r="A78" s="30" t="str">
        <f t="array" ref="A78">IF(ISERROR(INDEX(Longboard!$A$2:$C$603,SMALL(IF(Longboard!$C$2:$C$603=Data!$A$21,ROW(Longboard!$A$2:$A$603)),ROW(75:75))-1,1)),"",INDEX(Longboard!$A$2:$C$603,SMALL(IF(Longboard!$C$2:$C$603=Data!$A$21,ROW(Longboard!$A$2:$A$603)),ROW(75:75))-1,1))</f>
        <v/>
      </c>
      <c r="B78" s="30" t="str">
        <f t="array" ref="B78">IF(ISERROR(INDEX(Longboard!$A$2:$C$603,SMALL(IF(Longboard!$C$2:$C$603=Data!$A$21,ROW(Longboard!$B$2:$B$603)),ROW(75:75))-1,2)),"",INDEX(Longboard!$A$2:$C$603,SMALL(IF(Longboard!$C$2:$C$603=Data!$A$21,ROW(Longboard!$B$2:$B$603)),ROW(75:75))-1,2))</f>
        <v/>
      </c>
      <c r="C78" s="13"/>
      <c r="D78" s="13"/>
      <c r="E78" s="13"/>
    </row>
    <row r="79" spans="1:5" ht="15.75" thickBot="1">
      <c r="A79" s="30" t="str">
        <f t="array" ref="A79">IF(ISERROR(INDEX(Longboard!$A$2:$C$603,SMALL(IF(Longboard!$C$2:$C$603=Data!$A$21,ROW(Longboard!$A$2:$A$603)),ROW(76:76))-1,1)),"",INDEX(Longboard!$A$2:$C$603,SMALL(IF(Longboard!$C$2:$C$603=Data!$A$21,ROW(Longboard!$A$2:$A$603)),ROW(76:76))-1,1))</f>
        <v/>
      </c>
      <c r="B79" s="30" t="str">
        <f t="array" ref="B79">IF(ISERROR(INDEX(Longboard!$A$2:$C$603,SMALL(IF(Longboard!$C$2:$C$603=Data!$A$21,ROW(Longboard!$B$2:$B$603)),ROW(76:76))-1,2)),"",INDEX(Longboard!$A$2:$C$603,SMALL(IF(Longboard!$C$2:$C$603=Data!$A$21,ROW(Longboard!$B$2:$B$603)),ROW(76:76))-1,2))</f>
        <v/>
      </c>
      <c r="C79" s="13"/>
      <c r="D79" s="13"/>
      <c r="E79" s="13"/>
    </row>
    <row r="80" spans="1:5" ht="15.75" thickBot="1">
      <c r="A80" s="30" t="str">
        <f t="array" ref="A80">IF(ISERROR(INDEX(Longboard!$A$2:$C$603,SMALL(IF(Longboard!$C$2:$C$603=Data!$A$21,ROW(Longboard!$A$2:$A$603)),ROW(77:77))-1,1)),"",INDEX(Longboard!$A$2:$C$603,SMALL(IF(Longboard!$C$2:$C$603=Data!$A$21,ROW(Longboard!$A$2:$A$603)),ROW(77:77))-1,1))</f>
        <v/>
      </c>
      <c r="B80" s="30" t="str">
        <f t="array" ref="B80">IF(ISERROR(INDEX(Longboard!$A$2:$C$603,SMALL(IF(Longboard!$C$2:$C$603=Data!$A$21,ROW(Longboard!$B$2:$B$603)),ROW(77:77))-1,2)),"",INDEX(Longboard!$A$2:$C$603,SMALL(IF(Longboard!$C$2:$C$603=Data!$A$21,ROW(Longboard!$B$2:$B$603)),ROW(77:77))-1,2))</f>
        <v/>
      </c>
      <c r="C80" s="13"/>
      <c r="D80" s="13"/>
      <c r="E80" s="13"/>
    </row>
    <row r="81" spans="1:5" ht="15.75" thickBot="1">
      <c r="A81" s="30" t="str">
        <f t="array" ref="A81">IF(ISERROR(INDEX(Longboard!$A$2:$C$603,SMALL(IF(Longboard!$C$2:$C$603=Data!$A$21,ROW(Longboard!$A$2:$A$603)),ROW(78:78))-1,1)),"",INDEX(Longboard!$A$2:$C$603,SMALL(IF(Longboard!$C$2:$C$603=Data!$A$21,ROW(Longboard!$A$2:$A$603)),ROW(78:78))-1,1))</f>
        <v/>
      </c>
      <c r="B81" s="30" t="str">
        <f t="array" ref="B81">IF(ISERROR(INDEX(Longboard!$A$2:$C$603,SMALL(IF(Longboard!$C$2:$C$603=Data!$A$21,ROW(Longboard!$B$2:$B$603)),ROW(78:78))-1,2)),"",INDEX(Longboard!$A$2:$C$603,SMALL(IF(Longboard!$C$2:$C$603=Data!$A$21,ROW(Longboard!$B$2:$B$603)),ROW(78:78))-1,2))</f>
        <v/>
      </c>
      <c r="C81" s="13"/>
      <c r="D81" s="13"/>
      <c r="E81" s="13"/>
    </row>
    <row r="82" spans="1:5" ht="15.75" thickBot="1">
      <c r="A82" s="30" t="str">
        <f t="array" ref="A82">IF(ISERROR(INDEX(Longboard!$A$2:$C$603,SMALL(IF(Longboard!$C$2:$C$603=Data!$A$21,ROW(Longboard!$A$2:$A$603)),ROW(79:79))-1,1)),"",INDEX(Longboard!$A$2:$C$603,SMALL(IF(Longboard!$C$2:$C$603=Data!$A$21,ROW(Longboard!$A$2:$A$603)),ROW(79:79))-1,1))</f>
        <v/>
      </c>
      <c r="B82" s="30" t="str">
        <f t="array" ref="B82">IF(ISERROR(INDEX(Longboard!$A$2:$C$603,SMALL(IF(Longboard!$C$2:$C$603=Data!$A$21,ROW(Longboard!$B$2:$B$603)),ROW(79:79))-1,2)),"",INDEX(Longboard!$A$2:$C$603,SMALL(IF(Longboard!$C$2:$C$603=Data!$A$21,ROW(Longboard!$B$2:$B$603)),ROW(79:79))-1,2))</f>
        <v/>
      </c>
      <c r="C82" s="13"/>
      <c r="D82" s="13"/>
      <c r="E82" s="13"/>
    </row>
    <row r="83" spans="1:5" ht="15.75" thickBot="1">
      <c r="A83" s="30" t="str">
        <f t="array" ref="A83">IF(ISERROR(INDEX(Longboard!$A$2:$C$603,SMALL(IF(Longboard!$C$2:$C$603=Data!$A$21,ROW(Longboard!$A$2:$A$603)),ROW(80:80))-1,1)),"",INDEX(Longboard!$A$2:$C$603,SMALL(IF(Longboard!$C$2:$C$603=Data!$A$21,ROW(Longboard!$A$2:$A$603)),ROW(80:80))-1,1))</f>
        <v/>
      </c>
      <c r="B83" s="30" t="str">
        <f t="array" ref="B83">IF(ISERROR(INDEX(Longboard!$A$2:$C$603,SMALL(IF(Longboard!$C$2:$C$603=Data!$A$21,ROW(Longboard!$B$2:$B$603)),ROW(80:80))-1,2)),"",INDEX(Longboard!$A$2:$C$603,SMALL(IF(Longboard!$C$2:$C$603=Data!$A$21,ROW(Longboard!$B$2:$B$603)),ROW(80:80))-1,2))</f>
        <v/>
      </c>
      <c r="C83" s="13"/>
      <c r="D83" s="13"/>
      <c r="E83" s="13"/>
    </row>
    <row r="84" spans="1:5" ht="15.75" thickBot="1">
      <c r="A84" s="30" t="str">
        <f t="array" ref="A84">IF(ISERROR(INDEX(Longboard!$A$2:$C$603,SMALL(IF(Longboard!$C$2:$C$603=Data!$A$21,ROW(Longboard!$A$2:$A$603)),ROW(81:81))-1,1)),"",INDEX(Longboard!$A$2:$C$603,SMALL(IF(Longboard!$C$2:$C$603=Data!$A$21,ROW(Longboard!$A$2:$A$603)),ROW(81:81))-1,1))</f>
        <v/>
      </c>
      <c r="B84" s="30" t="str">
        <f t="array" ref="B84">IF(ISERROR(INDEX(Longboard!$A$2:$C$603,SMALL(IF(Longboard!$C$2:$C$603=Data!$A$21,ROW(Longboard!$B$2:$B$603)),ROW(81:81))-1,2)),"",INDEX(Longboard!$A$2:$C$603,SMALL(IF(Longboard!$C$2:$C$603=Data!$A$21,ROW(Longboard!$B$2:$B$603)),ROW(81:81))-1,2))</f>
        <v/>
      </c>
      <c r="C84" s="13"/>
      <c r="D84" s="13"/>
      <c r="E84" s="13"/>
    </row>
    <row r="85" spans="1:5" ht="15.75" thickBot="1">
      <c r="A85" s="30" t="str">
        <f t="array" ref="A85">IF(ISERROR(INDEX(Longboard!$A$2:$C$603,SMALL(IF(Longboard!$C$2:$C$603=Data!$A$21,ROW(Longboard!$A$2:$A$603)),ROW(82:82))-1,1)),"",INDEX(Longboard!$A$2:$C$603,SMALL(IF(Longboard!$C$2:$C$603=Data!$A$21,ROW(Longboard!$A$2:$A$603)),ROW(82:82))-1,1))</f>
        <v/>
      </c>
      <c r="B85" s="30" t="str">
        <f t="array" ref="B85">IF(ISERROR(INDEX(Longboard!$A$2:$C$603,SMALL(IF(Longboard!$C$2:$C$603=Data!$A$21,ROW(Longboard!$B$2:$B$603)),ROW(82:82))-1,2)),"",INDEX(Longboard!$A$2:$C$603,SMALL(IF(Longboard!$C$2:$C$603=Data!$A$21,ROW(Longboard!$B$2:$B$603)),ROW(82:82))-1,2))</f>
        <v/>
      </c>
      <c r="C85" s="13"/>
      <c r="D85" s="13"/>
      <c r="E85" s="13"/>
    </row>
    <row r="86" spans="1:5" ht="15.75" thickBot="1">
      <c r="A86" s="30" t="str">
        <f t="array" ref="A86">IF(ISERROR(INDEX(Longboard!$A$2:$C$603,SMALL(IF(Longboard!$C$2:$C$603=Data!$A$21,ROW(Longboard!$A$2:$A$603)),ROW(83:83))-1,1)),"",INDEX(Longboard!$A$2:$C$603,SMALL(IF(Longboard!$C$2:$C$603=Data!$A$21,ROW(Longboard!$A$2:$A$603)),ROW(83:83))-1,1))</f>
        <v/>
      </c>
      <c r="B86" s="30" t="str">
        <f t="array" ref="B86">IF(ISERROR(INDEX(Longboard!$A$2:$C$603,SMALL(IF(Longboard!$C$2:$C$603=Data!$A$21,ROW(Longboard!$B$2:$B$603)),ROW(83:83))-1,2)),"",INDEX(Longboard!$A$2:$C$603,SMALL(IF(Longboard!$C$2:$C$603=Data!$A$21,ROW(Longboard!$B$2:$B$603)),ROW(83:83))-1,2))</f>
        <v/>
      </c>
      <c r="C86" s="13"/>
      <c r="D86" s="13"/>
      <c r="E86" s="13"/>
    </row>
    <row r="87" spans="1:5" ht="15.75" thickBot="1">
      <c r="A87" s="30" t="str">
        <f t="array" ref="A87">IF(ISERROR(INDEX(Longboard!$A$2:$C$603,SMALL(IF(Longboard!$C$2:$C$603=Data!$A$21,ROW(Longboard!$A$2:$A$603)),ROW(84:84))-1,1)),"",INDEX(Longboard!$A$2:$C$603,SMALL(IF(Longboard!$C$2:$C$603=Data!$A$21,ROW(Longboard!$A$2:$A$603)),ROW(84:84))-1,1))</f>
        <v/>
      </c>
      <c r="B87" s="30" t="str">
        <f t="array" ref="B87">IF(ISERROR(INDEX(Longboard!$A$2:$C$603,SMALL(IF(Longboard!$C$2:$C$603=Data!$A$21,ROW(Longboard!$B$2:$B$603)),ROW(84:84))-1,2)),"",INDEX(Longboard!$A$2:$C$603,SMALL(IF(Longboard!$C$2:$C$603=Data!$A$21,ROW(Longboard!$B$2:$B$603)),ROW(84:84))-1,2))</f>
        <v/>
      </c>
      <c r="C87" s="13"/>
      <c r="D87" s="13"/>
      <c r="E87" s="13"/>
    </row>
    <row r="88" spans="1:5" ht="15.75" thickBot="1">
      <c r="A88" s="30" t="str">
        <f t="array" ref="A88">IF(ISERROR(INDEX(Longboard!$A$2:$C$603,SMALL(IF(Longboard!$C$2:$C$603=Data!$A$21,ROW(Longboard!$A$2:$A$603)),ROW(85:85))-1,1)),"",INDEX(Longboard!$A$2:$C$603,SMALL(IF(Longboard!$C$2:$C$603=Data!$A$21,ROW(Longboard!$A$2:$A$603)),ROW(85:85))-1,1))</f>
        <v/>
      </c>
      <c r="B88" s="30" t="str">
        <f t="array" ref="B88">IF(ISERROR(INDEX(Longboard!$A$2:$C$603,SMALL(IF(Longboard!$C$2:$C$603=Data!$A$21,ROW(Longboard!$B$2:$B$603)),ROW(85:85))-1,2)),"",INDEX(Longboard!$A$2:$C$603,SMALL(IF(Longboard!$C$2:$C$603=Data!$A$21,ROW(Longboard!$B$2:$B$603)),ROW(85:85))-1,2))</f>
        <v/>
      </c>
      <c r="C88" s="13"/>
      <c r="D88" s="13"/>
      <c r="E88" s="13"/>
    </row>
    <row r="89" spans="1:5" ht="15.75" thickBot="1">
      <c r="A89" s="30" t="str">
        <f t="array" ref="A89">IF(ISERROR(INDEX(Longboard!$A$2:$C$603,SMALL(IF(Longboard!$C$2:$C$603=Data!$A$21,ROW(Longboard!$A$2:$A$603)),ROW(86:86))-1,1)),"",INDEX(Longboard!$A$2:$C$603,SMALL(IF(Longboard!$C$2:$C$603=Data!$A$21,ROW(Longboard!$A$2:$A$603)),ROW(86:86))-1,1))</f>
        <v/>
      </c>
      <c r="B89" s="30" t="str">
        <f t="array" ref="B89">IF(ISERROR(INDEX(Longboard!$A$2:$C$603,SMALL(IF(Longboard!$C$2:$C$603=Data!$A$21,ROW(Longboard!$B$2:$B$603)),ROW(86:86))-1,2)),"",INDEX(Longboard!$A$2:$C$603,SMALL(IF(Longboard!$C$2:$C$603=Data!$A$21,ROW(Longboard!$B$2:$B$603)),ROW(86:86))-1,2))</f>
        <v/>
      </c>
      <c r="C89" s="13"/>
      <c r="D89" s="13"/>
      <c r="E89" s="13"/>
    </row>
    <row r="90" spans="1:5" ht="15.75" thickBot="1">
      <c r="A90" s="30" t="str">
        <f t="array" ref="A90">IF(ISERROR(INDEX(Longboard!$A$2:$C$603,SMALL(IF(Longboard!$C$2:$C$603=Data!$A$21,ROW(Longboard!$A$2:$A$603)),ROW(87:87))-1,1)),"",INDEX(Longboard!$A$2:$C$603,SMALL(IF(Longboard!$C$2:$C$603=Data!$A$21,ROW(Longboard!$A$2:$A$603)),ROW(87:87))-1,1))</f>
        <v/>
      </c>
      <c r="B90" s="30" t="str">
        <f t="array" ref="B90">IF(ISERROR(INDEX(Longboard!$A$2:$C$603,SMALL(IF(Longboard!$C$2:$C$603=Data!$A$21,ROW(Longboard!$B$2:$B$603)),ROW(87:87))-1,2)),"",INDEX(Longboard!$A$2:$C$603,SMALL(IF(Longboard!$C$2:$C$603=Data!$A$21,ROW(Longboard!$B$2:$B$603)),ROW(87:87))-1,2))</f>
        <v/>
      </c>
      <c r="C90" s="13"/>
      <c r="D90" s="13"/>
      <c r="E90" s="13"/>
    </row>
    <row r="91" spans="1:5" ht="15.75" thickBot="1">
      <c r="A91" s="30" t="str">
        <f t="array" ref="A91">IF(ISERROR(INDEX(Longboard!$A$2:$C$603,SMALL(IF(Longboard!$C$2:$C$603=Data!$A$21,ROW(Longboard!$A$2:$A$603)),ROW(88:88))-1,1)),"",INDEX(Longboard!$A$2:$C$603,SMALL(IF(Longboard!$C$2:$C$603=Data!$A$21,ROW(Longboard!$A$2:$A$603)),ROW(88:88))-1,1))</f>
        <v/>
      </c>
      <c r="B91" s="30" t="str">
        <f t="array" ref="B91">IF(ISERROR(INDEX(Longboard!$A$2:$C$603,SMALL(IF(Longboard!$C$2:$C$603=Data!$A$21,ROW(Longboard!$B$2:$B$603)),ROW(88:88))-1,2)),"",INDEX(Longboard!$A$2:$C$603,SMALL(IF(Longboard!$C$2:$C$603=Data!$A$21,ROW(Longboard!$B$2:$B$603)),ROW(88:88))-1,2))</f>
        <v/>
      </c>
      <c r="C91" s="13"/>
      <c r="D91" s="13"/>
      <c r="E91" s="13"/>
    </row>
    <row r="92" spans="1:5" ht="15.75" thickBot="1">
      <c r="A92" s="30" t="str">
        <f t="array" ref="A92">IF(ISERROR(INDEX(Longboard!$A$2:$C$603,SMALL(IF(Longboard!$C$2:$C$603=Data!$A$21,ROW(Longboard!$A$2:$A$603)),ROW(89:89))-1,1)),"",INDEX(Longboard!$A$2:$C$603,SMALL(IF(Longboard!$C$2:$C$603=Data!$A$21,ROW(Longboard!$A$2:$A$603)),ROW(89:89))-1,1))</f>
        <v/>
      </c>
      <c r="B92" s="30" t="str">
        <f t="array" ref="B92">IF(ISERROR(INDEX(Longboard!$A$2:$C$603,SMALL(IF(Longboard!$C$2:$C$603=Data!$A$21,ROW(Longboard!$B$2:$B$603)),ROW(89:89))-1,2)),"",INDEX(Longboard!$A$2:$C$603,SMALL(IF(Longboard!$C$2:$C$603=Data!$A$21,ROW(Longboard!$B$2:$B$603)),ROW(89:89))-1,2))</f>
        <v/>
      </c>
      <c r="C92" s="13"/>
      <c r="D92" s="13"/>
      <c r="E92" s="13"/>
    </row>
    <row r="93" spans="1:5" ht="15.75" thickBot="1">
      <c r="A93" s="30" t="str">
        <f t="array" ref="A93">IF(ISERROR(INDEX(Longboard!$A$2:$C$603,SMALL(IF(Longboard!$C$2:$C$603=Data!$A$21,ROW(Longboard!$A$2:$A$603)),ROW(90:90))-1,1)),"",INDEX(Longboard!$A$2:$C$603,SMALL(IF(Longboard!$C$2:$C$603=Data!$A$21,ROW(Longboard!$A$2:$A$603)),ROW(90:90))-1,1))</f>
        <v/>
      </c>
      <c r="B93" s="30" t="str">
        <f t="array" ref="B93">IF(ISERROR(INDEX(Longboard!$A$2:$C$603,SMALL(IF(Longboard!$C$2:$C$603=Data!$A$21,ROW(Longboard!$B$2:$B$603)),ROW(90:90))-1,2)),"",INDEX(Longboard!$A$2:$C$603,SMALL(IF(Longboard!$C$2:$C$603=Data!$A$21,ROW(Longboard!$B$2:$B$603)),ROW(90:90))-1,2))</f>
        <v/>
      </c>
      <c r="C93" s="13"/>
      <c r="D93" s="13"/>
      <c r="E93" s="13"/>
    </row>
    <row r="94" spans="1:5" ht="15.75" thickBot="1">
      <c r="A94" s="30" t="str">
        <f t="array" ref="A94">IF(ISERROR(INDEX(Longboard!$A$2:$C$603,SMALL(IF(Longboard!$C$2:$C$603=Data!$A$21,ROW(Longboard!$A$2:$A$603)),ROW(91:91))-1,1)),"",INDEX(Longboard!$A$2:$C$603,SMALL(IF(Longboard!$C$2:$C$603=Data!$A$21,ROW(Longboard!$A$2:$A$603)),ROW(91:91))-1,1))</f>
        <v/>
      </c>
      <c r="B94" s="30" t="str">
        <f t="array" ref="B94">IF(ISERROR(INDEX(Longboard!$A$2:$C$603,SMALL(IF(Longboard!$C$2:$C$603=Data!$A$21,ROW(Longboard!$B$2:$B$603)),ROW(91:91))-1,2)),"",INDEX(Longboard!$A$2:$C$603,SMALL(IF(Longboard!$C$2:$C$603=Data!$A$21,ROW(Longboard!$B$2:$B$603)),ROW(91:91))-1,2))</f>
        <v/>
      </c>
      <c r="C94" s="13"/>
      <c r="D94" s="13"/>
      <c r="E94" s="13"/>
    </row>
    <row r="95" spans="1:5" ht="15.75" thickBot="1">
      <c r="A95" s="30" t="str">
        <f t="array" ref="A95">IF(ISERROR(INDEX(Longboard!$A$2:$C$603,SMALL(IF(Longboard!$C$2:$C$603=Data!$A$21,ROW(Longboard!$A$2:$A$603)),ROW(92:92))-1,1)),"",INDEX(Longboard!$A$2:$C$603,SMALL(IF(Longboard!$C$2:$C$603=Data!$A$21,ROW(Longboard!$A$2:$A$603)),ROW(92:92))-1,1))</f>
        <v/>
      </c>
      <c r="B95" s="30" t="str">
        <f t="array" ref="B95">IF(ISERROR(INDEX(Longboard!$A$2:$C$603,SMALL(IF(Longboard!$C$2:$C$603=Data!$A$21,ROW(Longboard!$B$2:$B$603)),ROW(92:92))-1,2)),"",INDEX(Longboard!$A$2:$C$603,SMALL(IF(Longboard!$C$2:$C$603=Data!$A$21,ROW(Longboard!$B$2:$B$603)),ROW(92:92))-1,2))</f>
        <v/>
      </c>
      <c r="C95" s="13"/>
      <c r="D95" s="13"/>
      <c r="E95" s="13"/>
    </row>
    <row r="96" spans="1:5" ht="15.75" thickBot="1">
      <c r="A96" s="30" t="str">
        <f t="array" ref="A96">IF(ISERROR(INDEX(Longboard!$A$2:$C$603,SMALL(IF(Longboard!$C$2:$C$603=Data!$A$21,ROW(Longboard!$A$2:$A$603)),ROW(93:93))-1,1)),"",INDEX(Longboard!$A$2:$C$603,SMALL(IF(Longboard!$C$2:$C$603=Data!$A$21,ROW(Longboard!$A$2:$A$603)),ROW(93:93))-1,1))</f>
        <v/>
      </c>
      <c r="B96" s="30" t="str">
        <f t="array" ref="B96">IF(ISERROR(INDEX(Longboard!$A$2:$C$603,SMALL(IF(Longboard!$C$2:$C$603=Data!$A$21,ROW(Longboard!$B$2:$B$603)),ROW(93:93))-1,2)),"",INDEX(Longboard!$A$2:$C$603,SMALL(IF(Longboard!$C$2:$C$603=Data!$A$21,ROW(Longboard!$B$2:$B$603)),ROW(93:93))-1,2))</f>
        <v/>
      </c>
      <c r="C96" s="13"/>
      <c r="D96" s="13"/>
      <c r="E96" s="13"/>
    </row>
    <row r="97" spans="1:5" ht="15.75" thickBot="1">
      <c r="A97" s="30" t="str">
        <f t="array" ref="A97">IF(ISERROR(INDEX(Longboard!$A$2:$C$603,SMALL(IF(Longboard!$C$2:$C$603=Data!$A$21,ROW(Longboard!$A$2:$A$603)),ROW(94:94))-1,1)),"",INDEX(Longboard!$A$2:$C$603,SMALL(IF(Longboard!$C$2:$C$603=Data!$A$21,ROW(Longboard!$A$2:$A$603)),ROW(94:94))-1,1))</f>
        <v/>
      </c>
      <c r="B97" s="30" t="str">
        <f t="array" ref="B97">IF(ISERROR(INDEX(Longboard!$A$2:$C$603,SMALL(IF(Longboard!$C$2:$C$603=Data!$A$21,ROW(Longboard!$B$2:$B$603)),ROW(94:94))-1,2)),"",INDEX(Longboard!$A$2:$C$603,SMALL(IF(Longboard!$C$2:$C$603=Data!$A$21,ROW(Longboard!$B$2:$B$603)),ROW(94:94))-1,2))</f>
        <v/>
      </c>
      <c r="C97" s="13"/>
      <c r="D97" s="13"/>
      <c r="E97" s="13"/>
    </row>
    <row r="98" spans="1:5" ht="15.75" thickBot="1">
      <c r="A98" s="30" t="str">
        <f t="array" ref="A98">IF(ISERROR(INDEX(Longboard!$A$2:$C$603,SMALL(IF(Longboard!$C$2:$C$603=Data!$A$21,ROW(Longboard!$A$2:$A$603)),ROW(95:95))-1,1)),"",INDEX(Longboard!$A$2:$C$603,SMALL(IF(Longboard!$C$2:$C$603=Data!$A$21,ROW(Longboard!$A$2:$A$603)),ROW(95:95))-1,1))</f>
        <v/>
      </c>
      <c r="B98" s="30" t="str">
        <f t="array" ref="B98">IF(ISERROR(INDEX(Longboard!$A$2:$C$603,SMALL(IF(Longboard!$C$2:$C$603=Data!$A$21,ROW(Longboard!$B$2:$B$603)),ROW(95:95))-1,2)),"",INDEX(Longboard!$A$2:$C$603,SMALL(IF(Longboard!$C$2:$C$603=Data!$A$21,ROW(Longboard!$B$2:$B$603)),ROW(95:95))-1,2))</f>
        <v/>
      </c>
      <c r="C98" s="13"/>
      <c r="D98" s="13"/>
      <c r="E98" s="13"/>
    </row>
    <row r="99" spans="1:5" ht="15.75" thickBot="1">
      <c r="A99" s="30" t="str">
        <f t="array" ref="A99">IF(ISERROR(INDEX(Longboard!$A$2:$C$603,SMALL(IF(Longboard!$C$2:$C$603=Data!$A$21,ROW(Longboard!$A$2:$A$603)),ROW(96:96))-1,1)),"",INDEX(Longboard!$A$2:$C$603,SMALL(IF(Longboard!$C$2:$C$603=Data!$A$21,ROW(Longboard!$A$2:$A$603)),ROW(96:96))-1,1))</f>
        <v/>
      </c>
      <c r="B99" s="30" t="str">
        <f t="array" ref="B99">IF(ISERROR(INDEX(Longboard!$A$2:$C$603,SMALL(IF(Longboard!$C$2:$C$603=Data!$A$21,ROW(Longboard!$B$2:$B$603)),ROW(96:96))-1,2)),"",INDEX(Longboard!$A$2:$C$603,SMALL(IF(Longboard!$C$2:$C$603=Data!$A$21,ROW(Longboard!$B$2:$B$603)),ROW(96:96))-1,2))</f>
        <v/>
      </c>
      <c r="C99" s="13"/>
      <c r="D99" s="13"/>
      <c r="E99" s="13"/>
    </row>
    <row r="100" spans="1:5" ht="15.75" thickBot="1">
      <c r="A100" s="30" t="str">
        <f t="array" ref="A100">IF(ISERROR(INDEX(Longboard!$A$2:$C$603,SMALL(IF(Longboard!$C$2:$C$603=Data!$A$21,ROW(Longboard!$A$2:$A$603)),ROW(97:97))-1,1)),"",INDEX(Longboard!$A$2:$C$603,SMALL(IF(Longboard!$C$2:$C$603=Data!$A$21,ROW(Longboard!$A$2:$A$603)),ROW(97:97))-1,1))</f>
        <v/>
      </c>
      <c r="B100" s="30" t="str">
        <f t="array" ref="B100">IF(ISERROR(INDEX(Longboard!$A$2:$C$603,SMALL(IF(Longboard!$C$2:$C$603=Data!$A$21,ROW(Longboard!$B$2:$B$603)),ROW(97:97))-1,2)),"",INDEX(Longboard!$A$2:$C$603,SMALL(IF(Longboard!$C$2:$C$603=Data!$A$21,ROW(Longboard!$B$2:$B$603)),ROW(97:97))-1,2))</f>
        <v/>
      </c>
      <c r="C100" s="13"/>
      <c r="D100" s="13"/>
      <c r="E100" s="13"/>
    </row>
    <row r="101" spans="1:5" ht="15.75" thickBot="1">
      <c r="A101" s="30" t="str">
        <f t="array" ref="A101">IF(ISERROR(INDEX(Longboard!$A$2:$C$603,SMALL(IF(Longboard!$C$2:$C$603=Data!$A$21,ROW(Longboard!$A$2:$A$603)),ROW(98:98))-1,1)),"",INDEX(Longboard!$A$2:$C$603,SMALL(IF(Longboard!$C$2:$C$603=Data!$A$21,ROW(Longboard!$A$2:$A$603)),ROW(98:98))-1,1))</f>
        <v/>
      </c>
      <c r="B101" s="30" t="str">
        <f t="array" ref="B101">IF(ISERROR(INDEX(Longboard!$A$2:$C$603,SMALL(IF(Longboard!$C$2:$C$603=Data!$A$21,ROW(Longboard!$B$2:$B$603)),ROW(98:98))-1,2)),"",INDEX(Longboard!$A$2:$C$603,SMALL(IF(Longboard!$C$2:$C$603=Data!$A$21,ROW(Longboard!$B$2:$B$603)),ROW(98:98))-1,2))</f>
        <v/>
      </c>
      <c r="C101" s="13"/>
      <c r="D101" s="13"/>
      <c r="E101" s="13"/>
    </row>
    <row r="102" spans="1:5" ht="15.75" thickBot="1">
      <c r="A102" s="30" t="str">
        <f t="array" ref="A102">IF(ISERROR(INDEX(Longboard!$A$2:$C$603,SMALL(IF(Longboard!$C$2:$C$603=Data!$A$21,ROW(Longboard!$A$2:$A$603)),ROW(99:99))-1,1)),"",INDEX(Longboard!$A$2:$C$603,SMALL(IF(Longboard!$C$2:$C$603=Data!$A$21,ROW(Longboard!$A$2:$A$603)),ROW(99:99))-1,1))</f>
        <v/>
      </c>
      <c r="B102" s="30" t="str">
        <f t="array" ref="B102">IF(ISERROR(INDEX(Longboard!$A$2:$C$603,SMALL(IF(Longboard!$C$2:$C$603=Data!$A$21,ROW(Longboard!$B$2:$B$603)),ROW(99:99))-1,2)),"",INDEX(Longboard!$A$2:$C$603,SMALL(IF(Longboard!$C$2:$C$603=Data!$A$21,ROW(Longboard!$B$2:$B$603)),ROW(99:99))-1,2))</f>
        <v/>
      </c>
      <c r="C102" s="13"/>
      <c r="D102" s="13"/>
      <c r="E102" s="13"/>
    </row>
    <row r="103" spans="1:5" ht="15.75" thickBot="1">
      <c r="A103" s="30" t="str">
        <f t="array" ref="A103">IF(ISERROR(INDEX(Longboard!$A$2:$C$603,SMALL(IF(Longboard!$C$2:$C$603=Data!$A$21,ROW(Longboard!$A$2:$A$603)),ROW(100:100))-1,1)),"",INDEX(Longboard!$A$2:$C$603,SMALL(IF(Longboard!$C$2:$C$603=Data!$A$21,ROW(Longboard!$A$2:$A$603)),ROW(100:100))-1,1))</f>
        <v/>
      </c>
      <c r="B103" s="30" t="str">
        <f t="array" ref="B103">IF(ISERROR(INDEX(Longboard!$A$2:$C$603,SMALL(IF(Longboard!$C$2:$C$603=Data!$A$21,ROW(Longboard!$B$2:$B$603)),ROW(100:100))-1,2)),"",INDEX(Longboard!$A$2:$C$603,SMALL(IF(Longboard!$C$2:$C$603=Data!$A$21,ROW(Longboard!$B$2:$B$603)),ROW(100:100))-1,2))</f>
        <v/>
      </c>
      <c r="C103" s="13"/>
      <c r="D103" s="13"/>
      <c r="E103" s="13"/>
    </row>
    <row r="104" spans="1:5" ht="15.75" thickBot="1">
      <c r="A104" s="30" t="str">
        <f t="array" ref="A104">IF(ISERROR(INDEX(Longboard!$A$2:$C$603,SMALL(IF(Longboard!$C$2:$C$603=Data!$A$21,ROW(Longboard!$A$2:$A$603)),ROW(101:101))-1,1)),"",INDEX(Longboard!$A$2:$C$603,SMALL(IF(Longboard!$C$2:$C$603=Data!$A$21,ROW(Longboard!$A$2:$A$603)),ROW(101:101))-1,1))</f>
        <v/>
      </c>
      <c r="B104" s="30" t="str">
        <f t="array" ref="B104">IF(ISERROR(INDEX(Longboard!$A$2:$C$603,SMALL(IF(Longboard!$C$2:$C$603=Data!$A$21,ROW(Longboard!$B$2:$B$603)),ROW(101:101))-1,2)),"",INDEX(Longboard!$A$2:$C$603,SMALL(IF(Longboard!$C$2:$C$603=Data!$A$21,ROW(Longboard!$B$2:$B$603)),ROW(101:101))-1,2))</f>
        <v/>
      </c>
      <c r="C104" s="13"/>
      <c r="D104" s="13"/>
      <c r="E104" s="13"/>
    </row>
    <row r="105" spans="1:5" ht="15.75" thickBot="1">
      <c r="A105" s="30" t="str">
        <f t="array" ref="A105">IF(ISERROR(INDEX(Longboard!$A$2:$C$603,SMALL(IF(Longboard!$C$2:$C$603=Data!$A$21,ROW(Longboard!$A$2:$A$603)),ROW(102:102))-1,1)),"",INDEX(Longboard!$A$2:$C$603,SMALL(IF(Longboard!$C$2:$C$603=Data!$A$21,ROW(Longboard!$A$2:$A$603)),ROW(102:102))-1,1))</f>
        <v/>
      </c>
      <c r="B105" s="30" t="str">
        <f t="array" ref="B105">IF(ISERROR(INDEX(Longboard!$A$2:$C$603,SMALL(IF(Longboard!$C$2:$C$603=Data!$A$21,ROW(Longboard!$B$2:$B$603)),ROW(102:102))-1,2)),"",INDEX(Longboard!$A$2:$C$603,SMALL(IF(Longboard!$C$2:$C$603=Data!$A$21,ROW(Longboard!$B$2:$B$603)),ROW(102:102))-1,2))</f>
        <v/>
      </c>
      <c r="C105" s="13"/>
      <c r="D105" s="13"/>
      <c r="E105" s="13"/>
    </row>
    <row r="106" spans="1:5" ht="15.75" thickBot="1">
      <c r="A106" s="30" t="str">
        <f t="array" ref="A106">IF(ISERROR(INDEX(Longboard!$A$2:$C$603,SMALL(IF(Longboard!$C$2:$C$603=Data!$A$21,ROW(Longboard!$A$2:$A$603)),ROW(103:103))-1,1)),"",INDEX(Longboard!$A$2:$C$603,SMALL(IF(Longboard!$C$2:$C$603=Data!$A$21,ROW(Longboard!$A$2:$A$603)),ROW(103:103))-1,1))</f>
        <v/>
      </c>
      <c r="B106" s="30" t="str">
        <f t="array" ref="B106">IF(ISERROR(INDEX(Longboard!$A$2:$C$603,SMALL(IF(Longboard!$C$2:$C$603=Data!$A$21,ROW(Longboard!$B$2:$B$603)),ROW(103:103))-1,2)),"",INDEX(Longboard!$A$2:$C$603,SMALL(IF(Longboard!$C$2:$C$603=Data!$A$21,ROW(Longboard!$B$2:$B$603)),ROW(103:103))-1,2))</f>
        <v/>
      </c>
      <c r="C106" s="13"/>
      <c r="D106" s="13"/>
      <c r="E106" s="13"/>
    </row>
    <row r="107" spans="1:5" ht="15.75" thickBot="1">
      <c r="A107" s="30" t="str">
        <f t="array" ref="A107">IF(ISERROR(INDEX(Longboard!$A$2:$C$603,SMALL(IF(Longboard!$C$2:$C$603=Data!$A$21,ROW(Longboard!$A$2:$A$603)),ROW(104:104))-1,1)),"",INDEX(Longboard!$A$2:$C$603,SMALL(IF(Longboard!$C$2:$C$603=Data!$A$21,ROW(Longboard!$A$2:$A$603)),ROW(104:104))-1,1))</f>
        <v/>
      </c>
      <c r="B107" s="30" t="str">
        <f t="array" ref="B107">IF(ISERROR(INDEX(Longboard!$A$2:$C$603,SMALL(IF(Longboard!$C$2:$C$603=Data!$A$21,ROW(Longboard!$B$2:$B$603)),ROW(104:104))-1,2)),"",INDEX(Longboard!$A$2:$C$603,SMALL(IF(Longboard!$C$2:$C$603=Data!$A$21,ROW(Longboard!$B$2:$B$603)),ROW(104:104))-1,2))</f>
        <v/>
      </c>
      <c r="C107" s="13"/>
      <c r="D107" s="13"/>
      <c r="E107" s="13"/>
    </row>
    <row r="108" spans="1:5" ht="15.75" thickBot="1">
      <c r="A108" s="30" t="str">
        <f t="array" ref="A108">IF(ISERROR(INDEX(Longboard!$A$2:$C$603,SMALL(IF(Longboard!$C$2:$C$603=Data!$A$21,ROW(Longboard!$A$2:$A$603)),ROW(105:105))-1,1)),"",INDEX(Longboard!$A$2:$C$603,SMALL(IF(Longboard!$C$2:$C$603=Data!$A$21,ROW(Longboard!$A$2:$A$603)),ROW(105:105))-1,1))</f>
        <v/>
      </c>
      <c r="B108" s="30" t="str">
        <f t="array" ref="B108">IF(ISERROR(INDEX(Longboard!$A$2:$C$603,SMALL(IF(Longboard!$C$2:$C$603=Data!$A$21,ROW(Longboard!$B$2:$B$603)),ROW(105:105))-1,2)),"",INDEX(Longboard!$A$2:$C$603,SMALL(IF(Longboard!$C$2:$C$603=Data!$A$21,ROW(Longboard!$B$2:$B$603)),ROW(105:105))-1,2))</f>
        <v/>
      </c>
      <c r="C108" s="13"/>
      <c r="D108" s="13"/>
      <c r="E108" s="13"/>
    </row>
    <row r="109" spans="1:5" ht="15.75" thickBot="1">
      <c r="A109" s="30" t="str">
        <f t="array" ref="A109">IF(ISERROR(INDEX(Longboard!$A$2:$C$603,SMALL(IF(Longboard!$C$2:$C$603=Data!$A$21,ROW(Longboard!$A$2:$A$603)),ROW(106:106))-1,1)),"",INDEX(Longboard!$A$2:$C$603,SMALL(IF(Longboard!$C$2:$C$603=Data!$A$21,ROW(Longboard!$A$2:$A$603)),ROW(106:106))-1,1))</f>
        <v/>
      </c>
      <c r="B109" s="30" t="str">
        <f t="array" ref="B109">IF(ISERROR(INDEX(Longboard!$A$2:$C$603,SMALL(IF(Longboard!$C$2:$C$603=Data!$A$21,ROW(Longboard!$B$2:$B$603)),ROW(106:106))-1,2)),"",INDEX(Longboard!$A$2:$C$603,SMALL(IF(Longboard!$C$2:$C$603=Data!$A$21,ROW(Longboard!$B$2:$B$603)),ROW(106:106))-1,2))</f>
        <v/>
      </c>
      <c r="C109" s="13"/>
      <c r="D109" s="13"/>
      <c r="E109" s="13"/>
    </row>
    <row r="110" spans="1:5" ht="15.75" thickBot="1">
      <c r="A110" s="30" t="str">
        <f t="array" ref="A110">IF(ISERROR(INDEX(Longboard!$A$2:$C$603,SMALL(IF(Longboard!$C$2:$C$603=Data!$A$21,ROW(Longboard!$A$2:$A$603)),ROW(107:107))-1,1)),"",INDEX(Longboard!$A$2:$C$603,SMALL(IF(Longboard!$C$2:$C$603=Data!$A$21,ROW(Longboard!$A$2:$A$603)),ROW(107:107))-1,1))</f>
        <v/>
      </c>
      <c r="B110" s="30" t="str">
        <f t="array" ref="B110">IF(ISERROR(INDEX(Longboard!$A$2:$C$603,SMALL(IF(Longboard!$C$2:$C$603=Data!$A$21,ROW(Longboard!$B$2:$B$603)),ROW(107:107))-1,2)),"",INDEX(Longboard!$A$2:$C$603,SMALL(IF(Longboard!$C$2:$C$603=Data!$A$21,ROW(Longboard!$B$2:$B$603)),ROW(107:107))-1,2))</f>
        <v/>
      </c>
      <c r="C110" s="13"/>
      <c r="D110" s="13"/>
      <c r="E110" s="13"/>
    </row>
    <row r="111" spans="1:5" ht="15.75" thickBot="1">
      <c r="A111" s="30" t="str">
        <f t="array" ref="A111">IF(ISERROR(INDEX(Longboard!$A$2:$C$603,SMALL(IF(Longboard!$C$2:$C$603=Data!$A$21,ROW(Longboard!$A$2:$A$603)),ROW(108:108))-1,1)),"",INDEX(Longboard!$A$2:$C$603,SMALL(IF(Longboard!$C$2:$C$603=Data!$A$21,ROW(Longboard!$A$2:$A$603)),ROW(108:108))-1,1))</f>
        <v/>
      </c>
      <c r="B111" s="30" t="str">
        <f t="array" ref="B111">IF(ISERROR(INDEX(Longboard!$A$2:$C$603,SMALL(IF(Longboard!$C$2:$C$603=Data!$A$21,ROW(Longboard!$B$2:$B$603)),ROW(108:108))-1,2)),"",INDEX(Longboard!$A$2:$C$603,SMALL(IF(Longboard!$C$2:$C$603=Data!$A$21,ROW(Longboard!$B$2:$B$603)),ROW(108:108))-1,2))</f>
        <v/>
      </c>
      <c r="C111" s="13"/>
      <c r="D111" s="13"/>
      <c r="E111" s="13"/>
    </row>
    <row r="112" spans="1:5" ht="15.75" thickBot="1">
      <c r="A112" s="30" t="str">
        <f t="array" ref="A112">IF(ISERROR(INDEX(Longboard!$A$2:$C$603,SMALL(IF(Longboard!$C$2:$C$603=Data!$A$21,ROW(Longboard!$A$2:$A$603)),ROW(109:109))-1,1)),"",INDEX(Longboard!$A$2:$C$603,SMALL(IF(Longboard!$C$2:$C$603=Data!$A$21,ROW(Longboard!$A$2:$A$603)),ROW(109:109))-1,1))</f>
        <v/>
      </c>
      <c r="B112" s="30" t="str">
        <f t="array" ref="B112">IF(ISERROR(INDEX(Longboard!$A$2:$C$603,SMALL(IF(Longboard!$C$2:$C$603=Data!$A$21,ROW(Longboard!$B$2:$B$603)),ROW(109:109))-1,2)),"",INDEX(Longboard!$A$2:$C$603,SMALL(IF(Longboard!$C$2:$C$603=Data!$A$21,ROW(Longboard!$B$2:$B$603)),ROW(109:109))-1,2))</f>
        <v/>
      </c>
      <c r="C112" s="13"/>
      <c r="D112" s="13"/>
      <c r="E112" s="13"/>
    </row>
    <row r="113" spans="1:5" ht="15.75" thickBot="1">
      <c r="A113" s="30" t="str">
        <f t="array" ref="A113">IF(ISERROR(INDEX(Longboard!$A$2:$C$603,SMALL(IF(Longboard!$C$2:$C$603=Data!$A$21,ROW(Longboard!$A$2:$A$603)),ROW(110:110))-1,1)),"",INDEX(Longboard!$A$2:$C$603,SMALL(IF(Longboard!$C$2:$C$603=Data!$A$21,ROW(Longboard!$A$2:$A$603)),ROW(110:110))-1,1))</f>
        <v/>
      </c>
      <c r="B113" s="30" t="str">
        <f t="array" ref="B113">IF(ISERROR(INDEX(Longboard!$A$2:$C$603,SMALL(IF(Longboard!$C$2:$C$603=Data!$A$21,ROW(Longboard!$B$2:$B$603)),ROW(110:110))-1,2)),"",INDEX(Longboard!$A$2:$C$603,SMALL(IF(Longboard!$C$2:$C$603=Data!$A$21,ROW(Longboard!$B$2:$B$603)),ROW(110:110))-1,2))</f>
        <v/>
      </c>
      <c r="C113" s="13"/>
      <c r="D113" s="13"/>
      <c r="E113" s="13"/>
    </row>
    <row r="114" spans="1:5" ht="15.75" thickBot="1">
      <c r="A114" s="30" t="str">
        <f t="array" ref="A114">IF(ISERROR(INDEX(Longboard!$A$2:$C$603,SMALL(IF(Longboard!$C$2:$C$603=Data!$A$21,ROW(Longboard!$A$2:$A$603)),ROW(111:111))-1,1)),"",INDEX(Longboard!$A$2:$C$603,SMALL(IF(Longboard!$C$2:$C$603=Data!$A$21,ROW(Longboard!$A$2:$A$603)),ROW(111:111))-1,1))</f>
        <v/>
      </c>
      <c r="B114" s="30" t="str">
        <f t="array" ref="B114">IF(ISERROR(INDEX(Longboard!$A$2:$C$603,SMALL(IF(Longboard!$C$2:$C$603=Data!$A$21,ROW(Longboard!$B$2:$B$603)),ROW(111:111))-1,2)),"",INDEX(Longboard!$A$2:$C$603,SMALL(IF(Longboard!$C$2:$C$603=Data!$A$21,ROW(Longboard!$B$2:$B$603)),ROW(111:111))-1,2))</f>
        <v/>
      </c>
      <c r="C114" s="13"/>
      <c r="D114" s="13"/>
      <c r="E114" s="13"/>
    </row>
    <row r="115" spans="1:5" ht="15.75" thickBot="1">
      <c r="A115" s="30" t="str">
        <f t="array" ref="A115">IF(ISERROR(INDEX(Longboard!$A$2:$C$603,SMALL(IF(Longboard!$C$2:$C$603=Data!$A$21,ROW(Longboard!$A$2:$A$603)),ROW(112:112))-1,1)),"",INDEX(Longboard!$A$2:$C$603,SMALL(IF(Longboard!$C$2:$C$603=Data!$A$21,ROW(Longboard!$A$2:$A$603)),ROW(112:112))-1,1))</f>
        <v/>
      </c>
      <c r="B115" s="30" t="str">
        <f t="array" ref="B115">IF(ISERROR(INDEX(Longboard!$A$2:$C$603,SMALL(IF(Longboard!$C$2:$C$603=Data!$A$21,ROW(Longboard!$B$2:$B$603)),ROW(112:112))-1,2)),"",INDEX(Longboard!$A$2:$C$603,SMALL(IF(Longboard!$C$2:$C$603=Data!$A$21,ROW(Longboard!$B$2:$B$603)),ROW(112:112))-1,2))</f>
        <v/>
      </c>
      <c r="C115" s="13"/>
      <c r="D115" s="13"/>
      <c r="E115" s="13"/>
    </row>
    <row r="116" spans="1:5" ht="15.75" thickBot="1">
      <c r="A116" s="30" t="str">
        <f t="array" ref="A116">IF(ISERROR(INDEX(Longboard!$A$2:$C$603,SMALL(IF(Longboard!$C$2:$C$603=Data!$A$21,ROW(Longboard!$A$2:$A$603)),ROW(113:113))-1,1)),"",INDEX(Longboard!$A$2:$C$603,SMALL(IF(Longboard!$C$2:$C$603=Data!$A$21,ROW(Longboard!$A$2:$A$603)),ROW(113:113))-1,1))</f>
        <v/>
      </c>
      <c r="B116" s="30" t="str">
        <f t="array" ref="B116">IF(ISERROR(INDEX(Longboard!$A$2:$C$603,SMALL(IF(Longboard!$C$2:$C$603=Data!$A$21,ROW(Longboard!$B$2:$B$603)),ROW(113:113))-1,2)),"",INDEX(Longboard!$A$2:$C$603,SMALL(IF(Longboard!$C$2:$C$603=Data!$A$21,ROW(Longboard!$B$2:$B$603)),ROW(113:113))-1,2))</f>
        <v/>
      </c>
      <c r="C116" s="13"/>
      <c r="D116" s="13"/>
      <c r="E116" s="13"/>
    </row>
    <row r="117" spans="1:5" ht="15.75" thickBot="1">
      <c r="A117" s="30" t="str">
        <f t="array" ref="A117">IF(ISERROR(INDEX(Longboard!$A$2:$C$603,SMALL(IF(Longboard!$C$2:$C$603=Data!$A$21,ROW(Longboard!$A$2:$A$603)),ROW(114:114))-1,1)),"",INDEX(Longboard!$A$2:$C$603,SMALL(IF(Longboard!$C$2:$C$603=Data!$A$21,ROW(Longboard!$A$2:$A$603)),ROW(114:114))-1,1))</f>
        <v/>
      </c>
      <c r="B117" s="30" t="str">
        <f t="array" ref="B117">IF(ISERROR(INDEX(Longboard!$A$2:$C$603,SMALL(IF(Longboard!$C$2:$C$603=Data!$A$21,ROW(Longboard!$B$2:$B$603)),ROW(114:114))-1,2)),"",INDEX(Longboard!$A$2:$C$603,SMALL(IF(Longboard!$C$2:$C$603=Data!$A$21,ROW(Longboard!$B$2:$B$603)),ROW(114:114))-1,2))</f>
        <v/>
      </c>
      <c r="C117" s="13"/>
      <c r="D117" s="13"/>
      <c r="E117" s="13"/>
    </row>
    <row r="118" spans="1:5" ht="15.75" thickBot="1">
      <c r="A118" s="30" t="str">
        <f t="array" ref="A118">IF(ISERROR(INDEX(Longboard!$A$2:$C$603,SMALL(IF(Longboard!$C$2:$C$603=Data!$A$21,ROW(Longboard!$A$2:$A$603)),ROW(115:115))-1,1)),"",INDEX(Longboard!$A$2:$C$603,SMALL(IF(Longboard!$C$2:$C$603=Data!$A$21,ROW(Longboard!$A$2:$A$603)),ROW(115:115))-1,1))</f>
        <v/>
      </c>
      <c r="B118" s="30" t="str">
        <f t="array" ref="B118">IF(ISERROR(INDEX(Longboard!$A$2:$C$603,SMALL(IF(Longboard!$C$2:$C$603=Data!$A$21,ROW(Longboard!$B$2:$B$603)),ROW(115:115))-1,2)),"",INDEX(Longboard!$A$2:$C$603,SMALL(IF(Longboard!$C$2:$C$603=Data!$A$21,ROW(Longboard!$B$2:$B$603)),ROW(115:115))-1,2))</f>
        <v/>
      </c>
      <c r="C118" s="13"/>
      <c r="D118" s="13"/>
      <c r="E118" s="13"/>
    </row>
    <row r="119" spans="1:5" ht="15.75" thickBot="1">
      <c r="A119" s="30" t="str">
        <f t="array" ref="A119">IF(ISERROR(INDEX(Longboard!$A$2:$C$603,SMALL(IF(Longboard!$C$2:$C$603=Data!$A$21,ROW(Longboard!$A$2:$A$603)),ROW(116:116))-1,1)),"",INDEX(Longboard!$A$2:$C$603,SMALL(IF(Longboard!$C$2:$C$603=Data!$A$21,ROW(Longboard!$A$2:$A$603)),ROW(116:116))-1,1))</f>
        <v/>
      </c>
      <c r="B119" s="30" t="str">
        <f t="array" ref="B119">IF(ISERROR(INDEX(Longboard!$A$2:$C$603,SMALL(IF(Longboard!$C$2:$C$603=Data!$A$21,ROW(Longboard!$B$2:$B$603)),ROW(116:116))-1,2)),"",INDEX(Longboard!$A$2:$C$603,SMALL(IF(Longboard!$C$2:$C$603=Data!$A$21,ROW(Longboard!$B$2:$B$603)),ROW(116:116))-1,2))</f>
        <v/>
      </c>
      <c r="C119" s="13"/>
      <c r="D119" s="13"/>
      <c r="E119" s="13"/>
    </row>
    <row r="120" spans="1:5" ht="15.75" thickBot="1">
      <c r="A120" s="30" t="str">
        <f t="array" ref="A120">IF(ISERROR(INDEX(Longboard!$A$2:$C$603,SMALL(IF(Longboard!$C$2:$C$603=Data!$A$21,ROW(Longboard!$A$2:$A$603)),ROW(117:117))-1,1)),"",INDEX(Longboard!$A$2:$C$603,SMALL(IF(Longboard!$C$2:$C$603=Data!$A$21,ROW(Longboard!$A$2:$A$603)),ROW(117:117))-1,1))</f>
        <v/>
      </c>
      <c r="B120" s="30" t="str">
        <f t="array" ref="B120">IF(ISERROR(INDEX(Longboard!$A$2:$C$603,SMALL(IF(Longboard!$C$2:$C$603=Data!$A$21,ROW(Longboard!$B$2:$B$603)),ROW(117:117))-1,2)),"",INDEX(Longboard!$A$2:$C$603,SMALL(IF(Longboard!$C$2:$C$603=Data!$A$21,ROW(Longboard!$B$2:$B$603)),ROW(117:117))-1,2))</f>
        <v/>
      </c>
      <c r="C120" s="13"/>
      <c r="D120" s="13"/>
      <c r="E120" s="13"/>
    </row>
    <row r="121" spans="1:5" ht="15.75" thickBot="1">
      <c r="A121" s="30" t="str">
        <f t="array" ref="A121">IF(ISERROR(INDEX(Longboard!$A$2:$C$603,SMALL(IF(Longboard!$C$2:$C$603=Data!$A$21,ROW(Longboard!$A$2:$A$603)),ROW(118:118))-1,1)),"",INDEX(Longboard!$A$2:$C$603,SMALL(IF(Longboard!$C$2:$C$603=Data!$A$21,ROW(Longboard!$A$2:$A$603)),ROW(118:118))-1,1))</f>
        <v/>
      </c>
      <c r="B121" s="30" t="str">
        <f t="array" ref="B121">IF(ISERROR(INDEX(Longboard!$A$2:$C$603,SMALL(IF(Longboard!$C$2:$C$603=Data!$A$21,ROW(Longboard!$B$2:$B$603)),ROW(118:118))-1,2)),"",INDEX(Longboard!$A$2:$C$603,SMALL(IF(Longboard!$C$2:$C$603=Data!$A$21,ROW(Longboard!$B$2:$B$603)),ROW(118:118))-1,2))</f>
        <v/>
      </c>
      <c r="C121" s="13"/>
      <c r="D121" s="13"/>
      <c r="E121" s="13"/>
    </row>
    <row r="122" spans="1:5" ht="15.75" thickBot="1">
      <c r="A122" s="30" t="str">
        <f t="array" ref="A122">IF(ISERROR(INDEX(Longboard!$A$2:$C$603,SMALL(IF(Longboard!$C$2:$C$603=Data!$A$21,ROW(Longboard!$A$2:$A$603)),ROW(119:119))-1,1)),"",INDEX(Longboard!$A$2:$C$603,SMALL(IF(Longboard!$C$2:$C$603=Data!$A$21,ROW(Longboard!$A$2:$A$603)),ROW(119:119))-1,1))</f>
        <v/>
      </c>
      <c r="B122" s="30" t="str">
        <f t="array" ref="B122">IF(ISERROR(INDEX(Longboard!$A$2:$C$603,SMALL(IF(Longboard!$C$2:$C$603=Data!$A$21,ROW(Longboard!$B$2:$B$603)),ROW(119:119))-1,2)),"",INDEX(Longboard!$A$2:$C$603,SMALL(IF(Longboard!$C$2:$C$603=Data!$A$21,ROW(Longboard!$B$2:$B$603)),ROW(119:119))-1,2))</f>
        <v/>
      </c>
      <c r="C122" s="13"/>
      <c r="D122" s="13"/>
      <c r="E122" s="13"/>
    </row>
    <row r="123" spans="1:5" ht="15.75" thickBot="1">
      <c r="A123" s="30" t="str">
        <f t="array" ref="A123">IF(ISERROR(INDEX(Longboard!$A$2:$C$603,SMALL(IF(Longboard!$C$2:$C$603=Data!$A$21,ROW(Longboard!$A$2:$A$603)),ROW(120:120))-1,1)),"",INDEX(Longboard!$A$2:$C$603,SMALL(IF(Longboard!$C$2:$C$603=Data!$A$21,ROW(Longboard!$A$2:$A$603)),ROW(120:120))-1,1))</f>
        <v/>
      </c>
      <c r="B123" s="30" t="str">
        <f t="array" ref="B123">IF(ISERROR(INDEX(Longboard!$A$2:$C$603,SMALL(IF(Longboard!$C$2:$C$603=Data!$A$21,ROW(Longboard!$B$2:$B$603)),ROW(120:120))-1,2)),"",INDEX(Longboard!$A$2:$C$603,SMALL(IF(Longboard!$C$2:$C$603=Data!$A$21,ROW(Longboard!$B$2:$B$603)),ROW(120:120))-1,2))</f>
        <v/>
      </c>
      <c r="C123" s="13"/>
      <c r="D123" s="13"/>
      <c r="E123" s="13"/>
    </row>
    <row r="124" spans="1:5" ht="15.75" thickBot="1">
      <c r="A124" s="30" t="str">
        <f t="array" ref="A124">IF(ISERROR(INDEX(Longboard!$A$2:$C$603,SMALL(IF(Longboard!$C$2:$C$603=Data!$A$21,ROW(Longboard!$A$2:$A$603)),ROW(121:121))-1,1)),"",INDEX(Longboard!$A$2:$C$603,SMALL(IF(Longboard!$C$2:$C$603=Data!$A$21,ROW(Longboard!$A$2:$A$603)),ROW(121:121))-1,1))</f>
        <v/>
      </c>
      <c r="B124" s="30" t="str">
        <f t="array" ref="B124">IF(ISERROR(INDEX(Longboard!$A$2:$C$603,SMALL(IF(Longboard!$C$2:$C$603=Data!$A$21,ROW(Longboard!$B$2:$B$603)),ROW(121:121))-1,2)),"",INDEX(Longboard!$A$2:$C$603,SMALL(IF(Longboard!$C$2:$C$603=Data!$A$21,ROW(Longboard!$B$2:$B$603)),ROW(121:121))-1,2))</f>
        <v/>
      </c>
      <c r="C124" s="13"/>
      <c r="D124" s="13"/>
      <c r="E124" s="13"/>
    </row>
    <row r="125" spans="1:5" ht="15.75" thickBot="1">
      <c r="A125" s="30" t="str">
        <f t="array" ref="A125">IF(ISERROR(INDEX(Longboard!$A$2:$C$603,SMALL(IF(Longboard!$C$2:$C$603=Data!$A$21,ROW(Longboard!$A$2:$A$603)),ROW(122:122))-1,1)),"",INDEX(Longboard!$A$2:$C$603,SMALL(IF(Longboard!$C$2:$C$603=Data!$A$21,ROW(Longboard!$A$2:$A$603)),ROW(122:122))-1,1))</f>
        <v/>
      </c>
      <c r="B125" s="30" t="str">
        <f t="array" ref="B125">IF(ISERROR(INDEX(Longboard!$A$2:$C$603,SMALL(IF(Longboard!$C$2:$C$603=Data!$A$21,ROW(Longboard!$B$2:$B$603)),ROW(122:122))-1,2)),"",INDEX(Longboard!$A$2:$C$603,SMALL(IF(Longboard!$C$2:$C$603=Data!$A$21,ROW(Longboard!$B$2:$B$603)),ROW(122:122))-1,2))</f>
        <v/>
      </c>
      <c r="C125" s="13"/>
      <c r="D125" s="13"/>
      <c r="E125" s="13"/>
    </row>
    <row r="126" spans="1:5" ht="15.75" thickBot="1">
      <c r="A126" s="30" t="str">
        <f t="array" ref="A126">IF(ISERROR(INDEX(Longboard!$A$2:$C$603,SMALL(IF(Longboard!$C$2:$C$603=Data!$A$21,ROW(Longboard!$A$2:$A$603)),ROW(123:123))-1,1)),"",INDEX(Longboard!$A$2:$C$603,SMALL(IF(Longboard!$C$2:$C$603=Data!$A$21,ROW(Longboard!$A$2:$A$603)),ROW(123:123))-1,1))</f>
        <v/>
      </c>
      <c r="B126" s="30" t="str">
        <f t="array" ref="B126">IF(ISERROR(INDEX(Longboard!$A$2:$C$603,SMALL(IF(Longboard!$C$2:$C$603=Data!$A$21,ROW(Longboard!$B$2:$B$603)),ROW(123:123))-1,2)),"",INDEX(Longboard!$A$2:$C$603,SMALL(IF(Longboard!$C$2:$C$603=Data!$A$21,ROW(Longboard!$B$2:$B$603)),ROW(123:123))-1,2))</f>
        <v/>
      </c>
      <c r="C126" s="13"/>
      <c r="D126" s="13"/>
      <c r="E126" s="13"/>
    </row>
    <row r="127" spans="1:5" ht="15.75" thickBot="1">
      <c r="A127" s="30" t="str">
        <f t="array" ref="A127">IF(ISERROR(INDEX(Longboard!$A$2:$C$603,SMALL(IF(Longboard!$C$2:$C$603=Data!$A$21,ROW(Longboard!$A$2:$A$603)),ROW(124:124))-1,1)),"",INDEX(Longboard!$A$2:$C$603,SMALL(IF(Longboard!$C$2:$C$603=Data!$A$21,ROW(Longboard!$A$2:$A$603)),ROW(124:124))-1,1))</f>
        <v/>
      </c>
      <c r="B127" s="30" t="str">
        <f t="array" ref="B127">IF(ISERROR(INDEX(Longboard!$A$2:$C$603,SMALL(IF(Longboard!$C$2:$C$603=Data!$A$21,ROW(Longboard!$B$2:$B$603)),ROW(124:124))-1,2)),"",INDEX(Longboard!$A$2:$C$603,SMALL(IF(Longboard!$C$2:$C$603=Data!$A$21,ROW(Longboard!$B$2:$B$603)),ROW(124:124))-1,2))</f>
        <v/>
      </c>
      <c r="C127" s="13"/>
      <c r="D127" s="13"/>
      <c r="E127" s="13"/>
    </row>
    <row r="128" spans="1:5" ht="15.75" thickBot="1">
      <c r="A128" s="30" t="str">
        <f t="array" ref="A128">IF(ISERROR(INDEX(Longboard!$A$2:$C$603,SMALL(IF(Longboard!$C$2:$C$603=Data!$A$21,ROW(Longboard!$A$2:$A$603)),ROW(125:125))-1,1)),"",INDEX(Longboard!$A$2:$C$603,SMALL(IF(Longboard!$C$2:$C$603=Data!$A$21,ROW(Longboard!$A$2:$A$603)),ROW(125:125))-1,1))</f>
        <v/>
      </c>
      <c r="B128" s="30" t="str">
        <f t="array" ref="B128">IF(ISERROR(INDEX(Longboard!$A$2:$C$603,SMALL(IF(Longboard!$C$2:$C$603=Data!$A$21,ROW(Longboard!$B$2:$B$603)),ROW(125:125))-1,2)),"",INDEX(Longboard!$A$2:$C$603,SMALL(IF(Longboard!$C$2:$C$603=Data!$A$21,ROW(Longboard!$B$2:$B$603)),ROW(125:125))-1,2))</f>
        <v/>
      </c>
      <c r="C128" s="13"/>
      <c r="D128" s="13"/>
      <c r="E128" s="13"/>
    </row>
    <row r="129" spans="1:5" ht="15.75" thickBot="1">
      <c r="A129" s="30" t="str">
        <f t="array" ref="A129">IF(ISERROR(INDEX(Longboard!$A$2:$C$603,SMALL(IF(Longboard!$C$2:$C$603=Data!$A$21,ROW(Longboard!$A$2:$A$603)),ROW(126:126))-1,1)),"",INDEX(Longboard!$A$2:$C$603,SMALL(IF(Longboard!$C$2:$C$603=Data!$A$21,ROW(Longboard!$A$2:$A$603)),ROW(126:126))-1,1))</f>
        <v/>
      </c>
      <c r="B129" s="30" t="str">
        <f t="array" ref="B129">IF(ISERROR(INDEX(Longboard!$A$2:$C$603,SMALL(IF(Longboard!$C$2:$C$603=Data!$A$21,ROW(Longboard!$B$2:$B$603)),ROW(126:126))-1,2)),"",INDEX(Longboard!$A$2:$C$603,SMALL(IF(Longboard!$C$2:$C$603=Data!$A$21,ROW(Longboard!$B$2:$B$603)),ROW(126:126))-1,2))</f>
        <v/>
      </c>
      <c r="C129" s="13"/>
      <c r="D129" s="13"/>
      <c r="E129" s="13"/>
    </row>
    <row r="130" spans="1:5" ht="15.75" thickBot="1">
      <c r="A130" s="30" t="str">
        <f t="array" ref="A130">IF(ISERROR(INDEX(Longboard!$A$2:$C$603,SMALL(IF(Longboard!$C$2:$C$603=Data!$A$21,ROW(Longboard!$A$2:$A$603)),ROW(127:127))-1,1)),"",INDEX(Longboard!$A$2:$C$603,SMALL(IF(Longboard!$C$2:$C$603=Data!$A$21,ROW(Longboard!$A$2:$A$603)),ROW(127:127))-1,1))</f>
        <v/>
      </c>
      <c r="B130" s="30" t="str">
        <f t="array" ref="B130">IF(ISERROR(INDEX(Longboard!$A$2:$C$603,SMALL(IF(Longboard!$C$2:$C$603=Data!$A$21,ROW(Longboard!$B$2:$B$603)),ROW(127:127))-1,2)),"",INDEX(Longboard!$A$2:$C$603,SMALL(IF(Longboard!$C$2:$C$603=Data!$A$21,ROW(Longboard!$B$2:$B$603)),ROW(127:127))-1,2))</f>
        <v/>
      </c>
      <c r="C130" s="13"/>
      <c r="D130" s="13"/>
      <c r="E130" s="13"/>
    </row>
    <row r="131" spans="1:5" ht="15.75" thickBot="1">
      <c r="A131" s="30" t="str">
        <f t="array" ref="A131">IF(ISERROR(INDEX(Longboard!$A$2:$C$603,SMALL(IF(Longboard!$C$2:$C$603=Data!$A$21,ROW(Longboard!$A$2:$A$603)),ROW(128:128))-1,1)),"",INDEX(Longboard!$A$2:$C$603,SMALL(IF(Longboard!$C$2:$C$603=Data!$A$21,ROW(Longboard!$A$2:$A$603)),ROW(128:128))-1,1))</f>
        <v/>
      </c>
      <c r="B131" s="30" t="str">
        <f t="array" ref="B131">IF(ISERROR(INDEX(Longboard!$A$2:$C$603,SMALL(IF(Longboard!$C$2:$C$603=Data!$A$21,ROW(Longboard!$B$2:$B$603)),ROW(128:128))-1,2)),"",INDEX(Longboard!$A$2:$C$603,SMALL(IF(Longboard!$C$2:$C$603=Data!$A$21,ROW(Longboard!$B$2:$B$603)),ROW(128:128))-1,2))</f>
        <v/>
      </c>
      <c r="C131" s="13"/>
      <c r="D131" s="13"/>
      <c r="E131" s="13"/>
    </row>
    <row r="132" spans="1:5" ht="15.75" thickBot="1">
      <c r="A132" s="30" t="str">
        <f t="array" ref="A132">IF(ISERROR(INDEX(Longboard!$A$2:$C$603,SMALL(IF(Longboard!$C$2:$C$603=Data!$A$21,ROW(Longboard!$A$2:$A$603)),ROW(129:129))-1,1)),"",INDEX(Longboard!$A$2:$C$603,SMALL(IF(Longboard!$C$2:$C$603=Data!$A$21,ROW(Longboard!$A$2:$A$603)),ROW(129:129))-1,1))</f>
        <v/>
      </c>
      <c r="B132" s="30" t="str">
        <f t="array" ref="B132">IF(ISERROR(INDEX(Longboard!$A$2:$C$603,SMALL(IF(Longboard!$C$2:$C$603=Data!$A$21,ROW(Longboard!$B$2:$B$603)),ROW(129:129))-1,2)),"",INDEX(Longboard!$A$2:$C$603,SMALL(IF(Longboard!$C$2:$C$603=Data!$A$21,ROW(Longboard!$B$2:$B$603)),ROW(129:129))-1,2))</f>
        <v/>
      </c>
      <c r="C132" s="13"/>
      <c r="D132" s="13"/>
      <c r="E132" s="13"/>
    </row>
    <row r="133" spans="1:5" ht="15.75" thickBot="1">
      <c r="A133" s="30" t="str">
        <f t="array" ref="A133">IF(ISERROR(INDEX(Longboard!$A$2:$C$603,SMALL(IF(Longboard!$C$2:$C$603=Data!$A$21,ROW(Longboard!$A$2:$A$603)),ROW(130:130))-1,1)),"",INDEX(Longboard!$A$2:$C$603,SMALL(IF(Longboard!$C$2:$C$603=Data!$A$21,ROW(Longboard!$A$2:$A$603)),ROW(130:130))-1,1))</f>
        <v/>
      </c>
      <c r="B133" s="30" t="str">
        <f t="array" ref="B133">IF(ISERROR(INDEX(Longboard!$A$2:$C$603,SMALL(IF(Longboard!$C$2:$C$603=Data!$A$21,ROW(Longboard!$B$2:$B$603)),ROW(130:130))-1,2)),"",INDEX(Longboard!$A$2:$C$603,SMALL(IF(Longboard!$C$2:$C$603=Data!$A$21,ROW(Longboard!$B$2:$B$603)),ROW(130:130))-1,2))</f>
        <v/>
      </c>
      <c r="C133" s="13"/>
      <c r="D133" s="13"/>
      <c r="E133" s="13"/>
    </row>
    <row r="134" spans="1:5" ht="15.75" thickBot="1">
      <c r="A134" s="30" t="str">
        <f t="array" ref="A134">IF(ISERROR(INDEX(Longboard!$A$2:$C$603,SMALL(IF(Longboard!$C$2:$C$603=Data!$A$21,ROW(Longboard!$A$2:$A$603)),ROW(131:131))-1,1)),"",INDEX(Longboard!$A$2:$C$603,SMALL(IF(Longboard!$C$2:$C$603=Data!$A$21,ROW(Longboard!$A$2:$A$603)),ROW(131:131))-1,1))</f>
        <v/>
      </c>
      <c r="B134" s="30" t="str">
        <f t="array" ref="B134">IF(ISERROR(INDEX(Longboard!$A$2:$C$603,SMALL(IF(Longboard!$C$2:$C$603=Data!$A$21,ROW(Longboard!$B$2:$B$603)),ROW(131:131))-1,2)),"",INDEX(Longboard!$A$2:$C$603,SMALL(IF(Longboard!$C$2:$C$603=Data!$A$21,ROW(Longboard!$B$2:$B$603)),ROW(131:131))-1,2))</f>
        <v/>
      </c>
      <c r="C134" s="13"/>
      <c r="D134" s="13"/>
      <c r="E134" s="13"/>
    </row>
    <row r="135" spans="1:5" ht="15.75" thickBot="1">
      <c r="A135" s="30" t="str">
        <f t="array" ref="A135">IF(ISERROR(INDEX(Longboard!$A$2:$C$603,SMALL(IF(Longboard!$C$2:$C$603=Data!$A$21,ROW(Longboard!$A$2:$A$603)),ROW(132:132))-1,1)),"",INDEX(Longboard!$A$2:$C$603,SMALL(IF(Longboard!$C$2:$C$603=Data!$A$21,ROW(Longboard!$A$2:$A$603)),ROW(132:132))-1,1))</f>
        <v/>
      </c>
      <c r="B135" s="30" t="str">
        <f t="array" ref="B135">IF(ISERROR(INDEX(Longboard!$A$2:$C$603,SMALL(IF(Longboard!$C$2:$C$603=Data!$A$21,ROW(Longboard!$B$2:$B$603)),ROW(132:132))-1,2)),"",INDEX(Longboard!$A$2:$C$603,SMALL(IF(Longboard!$C$2:$C$603=Data!$A$21,ROW(Longboard!$B$2:$B$603)),ROW(132:132))-1,2))</f>
        <v/>
      </c>
      <c r="C135" s="13"/>
      <c r="D135" s="13"/>
      <c r="E135" s="13"/>
    </row>
    <row r="136" spans="1:5" ht="15.75" thickBot="1">
      <c r="A136" s="30" t="str">
        <f t="array" ref="A136">IF(ISERROR(INDEX(Longboard!$A$2:$C$603,SMALL(IF(Longboard!$C$2:$C$603=Data!$A$21,ROW(Longboard!$A$2:$A$603)),ROW(133:133))-1,1)),"",INDEX(Longboard!$A$2:$C$603,SMALL(IF(Longboard!$C$2:$C$603=Data!$A$21,ROW(Longboard!$A$2:$A$603)),ROW(133:133))-1,1))</f>
        <v/>
      </c>
      <c r="B136" s="30" t="str">
        <f t="array" ref="B136">IF(ISERROR(INDEX(Longboard!$A$2:$C$603,SMALL(IF(Longboard!$C$2:$C$603=Data!$A$21,ROW(Longboard!$B$2:$B$603)),ROW(133:133))-1,2)),"",INDEX(Longboard!$A$2:$C$603,SMALL(IF(Longboard!$C$2:$C$603=Data!$A$21,ROW(Longboard!$B$2:$B$603)),ROW(133:133))-1,2))</f>
        <v/>
      </c>
      <c r="C136" s="13"/>
      <c r="D136" s="13"/>
      <c r="E136" s="13"/>
    </row>
    <row r="137" spans="1:5" ht="15.75" thickBot="1">
      <c r="A137" s="30" t="str">
        <f t="array" ref="A137">IF(ISERROR(INDEX(Longboard!$A$2:$C$603,SMALL(IF(Longboard!$C$2:$C$603=Data!$A$21,ROW(Longboard!$A$2:$A$603)),ROW(134:134))-1,1)),"",INDEX(Longboard!$A$2:$C$603,SMALL(IF(Longboard!$C$2:$C$603=Data!$A$21,ROW(Longboard!$A$2:$A$603)),ROW(134:134))-1,1))</f>
        <v/>
      </c>
      <c r="B137" s="30" t="str">
        <f t="array" ref="B137">IF(ISERROR(INDEX(Longboard!$A$2:$C$603,SMALL(IF(Longboard!$C$2:$C$603=Data!$A$21,ROW(Longboard!$B$2:$B$603)),ROW(134:134))-1,2)),"",INDEX(Longboard!$A$2:$C$603,SMALL(IF(Longboard!$C$2:$C$603=Data!$A$21,ROW(Longboard!$B$2:$B$603)),ROW(134:134))-1,2))</f>
        <v/>
      </c>
      <c r="C137" s="13"/>
      <c r="D137" s="13"/>
      <c r="E137" s="13"/>
    </row>
    <row r="138" spans="1:5" ht="15.75" thickBot="1">
      <c r="A138" s="30" t="str">
        <f t="array" ref="A138">IF(ISERROR(INDEX(Longboard!$A$2:$C$603,SMALL(IF(Longboard!$C$2:$C$603=Data!$A$21,ROW(Longboard!$A$2:$A$603)),ROW(135:135))-1,1)),"",INDEX(Longboard!$A$2:$C$603,SMALL(IF(Longboard!$C$2:$C$603=Data!$A$21,ROW(Longboard!$A$2:$A$603)),ROW(135:135))-1,1))</f>
        <v/>
      </c>
      <c r="B138" s="30" t="str">
        <f t="array" ref="B138">IF(ISERROR(INDEX(Longboard!$A$2:$C$603,SMALL(IF(Longboard!$C$2:$C$603=Data!$A$21,ROW(Longboard!$B$2:$B$603)),ROW(135:135))-1,2)),"",INDEX(Longboard!$A$2:$C$603,SMALL(IF(Longboard!$C$2:$C$603=Data!$A$21,ROW(Longboard!$B$2:$B$603)),ROW(135:135))-1,2))</f>
        <v/>
      </c>
      <c r="C138" s="13"/>
      <c r="D138" s="13"/>
      <c r="E138" s="13"/>
    </row>
    <row r="139" spans="1:5" ht="15.75" thickBot="1">
      <c r="A139" s="30" t="str">
        <f t="array" ref="A139">IF(ISERROR(INDEX(Longboard!$A$2:$C$603,SMALL(IF(Longboard!$C$2:$C$603=Data!$A$21,ROW(Longboard!$A$2:$A$603)),ROW(136:136))-1,1)),"",INDEX(Longboard!$A$2:$C$603,SMALL(IF(Longboard!$C$2:$C$603=Data!$A$21,ROW(Longboard!$A$2:$A$603)),ROW(136:136))-1,1))</f>
        <v/>
      </c>
      <c r="B139" s="30" t="str">
        <f t="array" ref="B139">IF(ISERROR(INDEX(Longboard!$A$2:$C$603,SMALL(IF(Longboard!$C$2:$C$603=Data!$A$21,ROW(Longboard!$B$2:$B$603)),ROW(136:136))-1,2)),"",INDEX(Longboard!$A$2:$C$603,SMALL(IF(Longboard!$C$2:$C$603=Data!$A$21,ROW(Longboard!$B$2:$B$603)),ROW(136:136))-1,2))</f>
        <v/>
      </c>
      <c r="C139" s="13"/>
      <c r="D139" s="13"/>
      <c r="E139" s="13"/>
    </row>
    <row r="140" spans="1:5" ht="15.75" thickBot="1">
      <c r="A140" s="30" t="str">
        <f t="array" ref="A140">IF(ISERROR(INDEX(Longboard!$A$2:$C$603,SMALL(IF(Longboard!$C$2:$C$603=Data!$A$21,ROW(Longboard!$A$2:$A$603)),ROW(137:137))-1,1)),"",INDEX(Longboard!$A$2:$C$603,SMALL(IF(Longboard!$C$2:$C$603=Data!$A$21,ROW(Longboard!$A$2:$A$603)),ROW(137:137))-1,1))</f>
        <v/>
      </c>
      <c r="B140" s="30" t="str">
        <f t="array" ref="B140">IF(ISERROR(INDEX(Longboard!$A$2:$C$603,SMALL(IF(Longboard!$C$2:$C$603=Data!$A$21,ROW(Longboard!$B$2:$B$603)),ROW(137:137))-1,2)),"",INDEX(Longboard!$A$2:$C$603,SMALL(IF(Longboard!$C$2:$C$603=Data!$A$21,ROW(Longboard!$B$2:$B$603)),ROW(137:137))-1,2))</f>
        <v/>
      </c>
      <c r="C140" s="13"/>
      <c r="D140" s="13"/>
      <c r="E140" s="13"/>
    </row>
    <row r="141" spans="1:5" ht="15.75" thickBot="1">
      <c r="A141" s="30" t="str">
        <f t="array" ref="A141">IF(ISERROR(INDEX(Longboard!$A$2:$C$603,SMALL(IF(Longboard!$C$2:$C$603=Data!$A$21,ROW(Longboard!$A$2:$A$603)),ROW(138:138))-1,1)),"",INDEX(Longboard!$A$2:$C$603,SMALL(IF(Longboard!$C$2:$C$603=Data!$A$21,ROW(Longboard!$A$2:$A$603)),ROW(138:138))-1,1))</f>
        <v/>
      </c>
      <c r="B141" s="30" t="str">
        <f t="array" ref="B141">IF(ISERROR(INDEX(Longboard!$A$2:$C$603,SMALL(IF(Longboard!$C$2:$C$603=Data!$A$21,ROW(Longboard!$B$2:$B$603)),ROW(138:138))-1,2)),"",INDEX(Longboard!$A$2:$C$603,SMALL(IF(Longboard!$C$2:$C$603=Data!$A$21,ROW(Longboard!$B$2:$B$603)),ROW(138:138))-1,2))</f>
        <v/>
      </c>
      <c r="C141" s="13"/>
      <c r="D141" s="13"/>
      <c r="E141" s="13"/>
    </row>
    <row r="142" spans="1:5" ht="15.75" thickBot="1">
      <c r="A142" s="30" t="str">
        <f t="array" ref="A142">IF(ISERROR(INDEX(Longboard!$A$2:$C$603,SMALL(IF(Longboard!$C$2:$C$603=Data!$A$21,ROW(Longboard!$A$2:$A$603)),ROW(139:139))-1,1)),"",INDEX(Longboard!$A$2:$C$603,SMALL(IF(Longboard!$C$2:$C$603=Data!$A$21,ROW(Longboard!$A$2:$A$603)),ROW(139:139))-1,1))</f>
        <v/>
      </c>
      <c r="B142" s="30" t="str">
        <f t="array" ref="B142">IF(ISERROR(INDEX(Longboard!$A$2:$C$603,SMALL(IF(Longboard!$C$2:$C$603=Data!$A$21,ROW(Longboard!$B$2:$B$603)),ROW(139:139))-1,2)),"",INDEX(Longboard!$A$2:$C$603,SMALL(IF(Longboard!$C$2:$C$603=Data!$A$21,ROW(Longboard!$B$2:$B$603)),ROW(139:139))-1,2))</f>
        <v/>
      </c>
      <c r="C142" s="13"/>
      <c r="D142" s="13"/>
      <c r="E142" s="13"/>
    </row>
    <row r="143" spans="1:5" ht="15.75" thickBot="1">
      <c r="A143" s="30" t="str">
        <f t="array" ref="A143">IF(ISERROR(INDEX(Longboard!$A$2:$C$603,SMALL(IF(Longboard!$C$2:$C$603=Data!$A$21,ROW(Longboard!$A$2:$A$603)),ROW(140:140))-1,1)),"",INDEX(Longboard!$A$2:$C$603,SMALL(IF(Longboard!$C$2:$C$603=Data!$A$21,ROW(Longboard!$A$2:$A$603)),ROW(140:140))-1,1))</f>
        <v/>
      </c>
      <c r="B143" s="30" t="str">
        <f t="array" ref="B143">IF(ISERROR(INDEX(Longboard!$A$2:$C$603,SMALL(IF(Longboard!$C$2:$C$603=Data!$A$21,ROW(Longboard!$B$2:$B$603)),ROW(140:140))-1,2)),"",INDEX(Longboard!$A$2:$C$603,SMALL(IF(Longboard!$C$2:$C$603=Data!$A$21,ROW(Longboard!$B$2:$B$603)),ROW(140:140))-1,2))</f>
        <v/>
      </c>
      <c r="C143" s="13"/>
      <c r="D143" s="13"/>
      <c r="E143" s="13"/>
    </row>
    <row r="144" spans="1:5" ht="15.75" thickBot="1">
      <c r="A144" s="30" t="str">
        <f t="array" ref="A144">IF(ISERROR(INDEX(Longboard!$A$2:$C$603,SMALL(IF(Longboard!$C$2:$C$603=Data!$A$21,ROW(Longboard!$A$2:$A$603)),ROW(141:141))-1,1)),"",INDEX(Longboard!$A$2:$C$603,SMALL(IF(Longboard!$C$2:$C$603=Data!$A$21,ROW(Longboard!$A$2:$A$603)),ROW(141:141))-1,1))</f>
        <v/>
      </c>
      <c r="B144" s="30" t="str">
        <f t="array" ref="B144">IF(ISERROR(INDEX(Longboard!$A$2:$C$603,SMALL(IF(Longboard!$C$2:$C$603=Data!$A$21,ROW(Longboard!$B$2:$B$603)),ROW(141:141))-1,2)),"",INDEX(Longboard!$A$2:$C$603,SMALL(IF(Longboard!$C$2:$C$603=Data!$A$21,ROW(Longboard!$B$2:$B$603)),ROW(141:141))-1,2))</f>
        <v/>
      </c>
      <c r="C144" s="13"/>
      <c r="D144" s="13"/>
      <c r="E144" s="13"/>
    </row>
    <row r="145" spans="1:5" ht="15.75" thickBot="1">
      <c r="A145" s="30" t="str">
        <f t="array" ref="A145">IF(ISERROR(INDEX(Longboard!$A$2:$C$603,SMALL(IF(Longboard!$C$2:$C$603=Data!$A$21,ROW(Longboard!$A$2:$A$603)),ROW(142:142))-1,1)),"",INDEX(Longboard!$A$2:$C$603,SMALL(IF(Longboard!$C$2:$C$603=Data!$A$21,ROW(Longboard!$A$2:$A$603)),ROW(142:142))-1,1))</f>
        <v/>
      </c>
      <c r="B145" s="30" t="str">
        <f t="array" ref="B145">IF(ISERROR(INDEX(Longboard!$A$2:$C$603,SMALL(IF(Longboard!$C$2:$C$603=Data!$A$21,ROW(Longboard!$B$2:$B$603)),ROW(142:142))-1,2)),"",INDEX(Longboard!$A$2:$C$603,SMALL(IF(Longboard!$C$2:$C$603=Data!$A$21,ROW(Longboard!$B$2:$B$603)),ROW(142:142))-1,2))</f>
        <v/>
      </c>
      <c r="C145" s="13"/>
      <c r="D145" s="13"/>
      <c r="E145" s="13"/>
    </row>
    <row r="146" spans="1:5" ht="15.75" thickBot="1">
      <c r="A146" s="30" t="str">
        <f t="array" ref="A146">IF(ISERROR(INDEX(Longboard!$A$2:$C$603,SMALL(IF(Longboard!$C$2:$C$603=Data!$A$21,ROW(Longboard!$A$2:$A$603)),ROW(143:143))-1,1)),"",INDEX(Longboard!$A$2:$C$603,SMALL(IF(Longboard!$C$2:$C$603=Data!$A$21,ROW(Longboard!$A$2:$A$603)),ROW(143:143))-1,1))</f>
        <v/>
      </c>
      <c r="B146" s="30" t="str">
        <f t="array" ref="B146">IF(ISERROR(INDEX(Longboard!$A$2:$C$603,SMALL(IF(Longboard!$C$2:$C$603=Data!$A$21,ROW(Longboard!$B$2:$B$603)),ROW(143:143))-1,2)),"",INDEX(Longboard!$A$2:$C$603,SMALL(IF(Longboard!$C$2:$C$603=Data!$A$21,ROW(Longboard!$B$2:$B$603)),ROW(143:143))-1,2))</f>
        <v/>
      </c>
      <c r="C146" s="13"/>
      <c r="D146" s="13"/>
      <c r="E146" s="13"/>
    </row>
    <row r="147" spans="1:5" ht="15.75" thickBot="1">
      <c r="A147" s="30" t="str">
        <f t="array" ref="A147">IF(ISERROR(INDEX(Longboard!$A$2:$C$603,SMALL(IF(Longboard!$C$2:$C$603=Data!$A$21,ROW(Longboard!$A$2:$A$603)),ROW(144:144))-1,1)),"",INDEX(Longboard!$A$2:$C$603,SMALL(IF(Longboard!$C$2:$C$603=Data!$A$21,ROW(Longboard!$A$2:$A$603)),ROW(144:144))-1,1))</f>
        <v/>
      </c>
      <c r="B147" s="30" t="str">
        <f t="array" ref="B147">IF(ISERROR(INDEX(Longboard!$A$2:$C$603,SMALL(IF(Longboard!$C$2:$C$603=Data!$A$21,ROW(Longboard!$B$2:$B$603)),ROW(144:144))-1,2)),"",INDEX(Longboard!$A$2:$C$603,SMALL(IF(Longboard!$C$2:$C$603=Data!$A$21,ROW(Longboard!$B$2:$B$603)),ROW(144:144))-1,2))</f>
        <v/>
      </c>
      <c r="C147" s="13"/>
      <c r="D147" s="13"/>
      <c r="E147" s="13"/>
    </row>
    <row r="148" spans="1:5" ht="15.75" thickBot="1">
      <c r="A148" s="30" t="str">
        <f t="array" ref="A148">IF(ISERROR(INDEX(Longboard!$A$2:$C$603,SMALL(IF(Longboard!$C$2:$C$603=Data!$A$21,ROW(Longboard!$A$2:$A$603)),ROW(145:145))-1,1)),"",INDEX(Longboard!$A$2:$C$603,SMALL(IF(Longboard!$C$2:$C$603=Data!$A$21,ROW(Longboard!$A$2:$A$603)),ROW(145:145))-1,1))</f>
        <v/>
      </c>
      <c r="B148" s="30" t="str">
        <f t="array" ref="B148">IF(ISERROR(INDEX(Longboard!$A$2:$C$603,SMALL(IF(Longboard!$C$2:$C$603=Data!$A$21,ROW(Longboard!$B$2:$B$603)),ROW(145:145))-1,2)),"",INDEX(Longboard!$A$2:$C$603,SMALL(IF(Longboard!$C$2:$C$603=Data!$A$21,ROW(Longboard!$B$2:$B$603)),ROW(145:145))-1,2))</f>
        <v/>
      </c>
      <c r="C148" s="13"/>
      <c r="D148" s="13"/>
      <c r="E148" s="13"/>
    </row>
    <row r="149" spans="1:5" ht="15.75" thickBot="1">
      <c r="A149" s="30" t="str">
        <f t="array" ref="A149">IF(ISERROR(INDEX(Longboard!$A$2:$C$603,SMALL(IF(Longboard!$C$2:$C$603=Data!$A$21,ROW(Longboard!$A$2:$A$603)),ROW(146:146))-1,1)),"",INDEX(Longboard!$A$2:$C$603,SMALL(IF(Longboard!$C$2:$C$603=Data!$A$21,ROW(Longboard!$A$2:$A$603)),ROW(146:146))-1,1))</f>
        <v/>
      </c>
      <c r="B149" s="30" t="str">
        <f t="array" ref="B149">IF(ISERROR(INDEX(Longboard!$A$2:$C$603,SMALL(IF(Longboard!$C$2:$C$603=Data!$A$21,ROW(Longboard!$B$2:$B$603)),ROW(146:146))-1,2)),"",INDEX(Longboard!$A$2:$C$603,SMALL(IF(Longboard!$C$2:$C$603=Data!$A$21,ROW(Longboard!$B$2:$B$603)),ROW(146:146))-1,2))</f>
        <v/>
      </c>
      <c r="C149" s="13"/>
      <c r="D149" s="13"/>
      <c r="E149" s="13"/>
    </row>
    <row r="150" spans="1:5" ht="15.75" thickBot="1">
      <c r="A150" s="30" t="str">
        <f t="array" ref="A150">IF(ISERROR(INDEX(Longboard!$A$2:$C$603,SMALL(IF(Longboard!$C$2:$C$603=Data!$A$21,ROW(Longboard!$A$2:$A$603)),ROW(147:147))-1,1)),"",INDEX(Longboard!$A$2:$C$603,SMALL(IF(Longboard!$C$2:$C$603=Data!$A$21,ROW(Longboard!$A$2:$A$603)),ROW(147:147))-1,1))</f>
        <v/>
      </c>
      <c r="B150" s="30" t="str">
        <f t="array" ref="B150">IF(ISERROR(INDEX(Longboard!$A$2:$C$603,SMALL(IF(Longboard!$C$2:$C$603=Data!$A$21,ROW(Longboard!$B$2:$B$603)),ROW(147:147))-1,2)),"",INDEX(Longboard!$A$2:$C$603,SMALL(IF(Longboard!$C$2:$C$603=Data!$A$21,ROW(Longboard!$B$2:$B$603)),ROW(147:147))-1,2))</f>
        <v/>
      </c>
      <c r="C150" s="13"/>
      <c r="D150" s="13"/>
      <c r="E150" s="13"/>
    </row>
    <row r="151" spans="1:5" ht="15.75" thickBot="1">
      <c r="A151" s="30" t="str">
        <f t="array" ref="A151">IF(ISERROR(INDEX(Longboard!$A$2:$C$603,SMALL(IF(Longboard!$C$2:$C$603=Data!$A$21,ROW(Longboard!$A$2:$A$603)),ROW(148:148))-1,1)),"",INDEX(Longboard!$A$2:$C$603,SMALL(IF(Longboard!$C$2:$C$603=Data!$A$21,ROW(Longboard!$A$2:$A$603)),ROW(148:148))-1,1))</f>
        <v/>
      </c>
      <c r="B151" s="30" t="str">
        <f t="array" ref="B151">IF(ISERROR(INDEX(Longboard!$A$2:$C$603,SMALL(IF(Longboard!$C$2:$C$603=Data!$A$21,ROW(Longboard!$B$2:$B$603)),ROW(148:148))-1,2)),"",INDEX(Longboard!$A$2:$C$603,SMALL(IF(Longboard!$C$2:$C$603=Data!$A$21,ROW(Longboard!$B$2:$B$603)),ROW(148:148))-1,2))</f>
        <v/>
      </c>
      <c r="C151" s="13"/>
      <c r="D151" s="13"/>
      <c r="E151" s="13"/>
    </row>
    <row r="152" spans="1:5" ht="15.75" thickBot="1">
      <c r="A152" s="30" t="str">
        <f t="array" ref="A152">IF(ISERROR(INDEX(Longboard!$A$2:$C$603,SMALL(IF(Longboard!$C$2:$C$603=Data!$A$21,ROW(Longboard!$A$2:$A$603)),ROW(149:149))-1,1)),"",INDEX(Longboard!$A$2:$C$603,SMALL(IF(Longboard!$C$2:$C$603=Data!$A$21,ROW(Longboard!$A$2:$A$603)),ROW(149:149))-1,1))</f>
        <v/>
      </c>
      <c r="B152" s="30" t="str">
        <f t="array" ref="B152">IF(ISERROR(INDEX(Longboard!$A$2:$C$603,SMALL(IF(Longboard!$C$2:$C$603=Data!$A$21,ROW(Longboard!$B$2:$B$603)),ROW(149:149))-1,2)),"",INDEX(Longboard!$A$2:$C$603,SMALL(IF(Longboard!$C$2:$C$603=Data!$A$21,ROW(Longboard!$B$2:$B$603)),ROW(149:149))-1,2))</f>
        <v/>
      </c>
      <c r="C152" s="13"/>
      <c r="D152" s="13"/>
      <c r="E152" s="13"/>
    </row>
    <row r="153" spans="1:5" ht="15.75" thickBot="1">
      <c r="A153" s="30" t="str">
        <f t="array" ref="A153">IF(ISERROR(INDEX(Longboard!$A$2:$C$603,SMALL(IF(Longboard!$C$2:$C$603=Data!$A$21,ROW(Longboard!$A$2:$A$603)),ROW(150:150))-1,1)),"",INDEX(Longboard!$A$2:$C$603,SMALL(IF(Longboard!$C$2:$C$603=Data!$A$21,ROW(Longboard!$A$2:$A$603)),ROW(150:150))-1,1))</f>
        <v/>
      </c>
      <c r="B153" s="30" t="str">
        <f t="array" ref="B153">IF(ISERROR(INDEX(Longboard!$A$2:$C$603,SMALL(IF(Longboard!$C$2:$C$603=Data!$A$21,ROW(Longboard!$B$2:$B$603)),ROW(150:150))-1,2)),"",INDEX(Longboard!$A$2:$C$603,SMALL(IF(Longboard!$C$2:$C$603=Data!$A$21,ROW(Longboard!$B$2:$B$603)),ROW(150:150))-1,2))</f>
        <v/>
      </c>
      <c r="C153" s="13"/>
      <c r="D153" s="13"/>
      <c r="E153" s="13"/>
    </row>
    <row r="154" spans="1:5" ht="15.75" thickBot="1">
      <c r="A154" s="30" t="str">
        <f t="array" ref="A154">IF(ISERROR(INDEX(Longboard!$A$2:$C$603,SMALL(IF(Longboard!$C$2:$C$603=Data!$A$21,ROW(Longboard!$A$2:$A$603)),ROW(151:151))-1,1)),"",INDEX(Longboard!$A$2:$C$603,SMALL(IF(Longboard!$C$2:$C$603=Data!$A$21,ROW(Longboard!$A$2:$A$603)),ROW(151:151))-1,1))</f>
        <v/>
      </c>
      <c r="B154" s="30" t="str">
        <f t="array" ref="B154">IF(ISERROR(INDEX(Longboard!$A$2:$C$603,SMALL(IF(Longboard!$C$2:$C$603=Data!$A$21,ROW(Longboard!$B$2:$B$603)),ROW(151:151))-1,2)),"",INDEX(Longboard!$A$2:$C$603,SMALL(IF(Longboard!$C$2:$C$603=Data!$A$21,ROW(Longboard!$B$2:$B$603)),ROW(151:151))-1,2))</f>
        <v/>
      </c>
      <c r="C154" s="13"/>
      <c r="D154" s="13"/>
      <c r="E154" s="13"/>
    </row>
    <row r="155" spans="1:5" ht="15.75" thickBot="1">
      <c r="A155" s="30" t="str">
        <f t="array" ref="A155">IF(ISERROR(INDEX(Longboard!$A$2:$C$603,SMALL(IF(Longboard!$C$2:$C$603=Data!$A$21,ROW(Longboard!$A$2:$A$603)),ROW(152:152))-1,1)),"",INDEX(Longboard!$A$2:$C$603,SMALL(IF(Longboard!$C$2:$C$603=Data!$A$21,ROW(Longboard!$A$2:$A$603)),ROW(152:152))-1,1))</f>
        <v/>
      </c>
      <c r="B155" s="30" t="str">
        <f t="array" ref="B155">IF(ISERROR(INDEX(Longboard!$A$2:$C$603,SMALL(IF(Longboard!$C$2:$C$603=Data!$A$21,ROW(Longboard!$B$2:$B$603)),ROW(152:152))-1,2)),"",INDEX(Longboard!$A$2:$C$603,SMALL(IF(Longboard!$C$2:$C$603=Data!$A$21,ROW(Longboard!$B$2:$B$603)),ROW(152:152))-1,2))</f>
        <v/>
      </c>
      <c r="C155" s="13"/>
      <c r="D155" s="13"/>
      <c r="E155" s="13"/>
    </row>
    <row r="156" spans="1:5" ht="15.75" thickBot="1">
      <c r="A156" s="30" t="str">
        <f t="array" ref="A156">IF(ISERROR(INDEX(Longboard!$A$2:$C$603,SMALL(IF(Longboard!$C$2:$C$603=Data!$A$21,ROW(Longboard!$A$2:$A$603)),ROW(153:153))-1,1)),"",INDEX(Longboard!$A$2:$C$603,SMALL(IF(Longboard!$C$2:$C$603=Data!$A$21,ROW(Longboard!$A$2:$A$603)),ROW(153:153))-1,1))</f>
        <v/>
      </c>
      <c r="B156" s="30" t="str">
        <f t="array" ref="B156">IF(ISERROR(INDEX(Longboard!$A$2:$C$603,SMALL(IF(Longboard!$C$2:$C$603=Data!$A$21,ROW(Longboard!$B$2:$B$603)),ROW(153:153))-1,2)),"",INDEX(Longboard!$A$2:$C$603,SMALL(IF(Longboard!$C$2:$C$603=Data!$A$21,ROW(Longboard!$B$2:$B$603)),ROW(153:153))-1,2))</f>
        <v/>
      </c>
      <c r="C156" s="13"/>
      <c r="D156" s="13"/>
      <c r="E156" s="13"/>
    </row>
    <row r="157" spans="1:5" ht="15.75" thickBot="1">
      <c r="A157" s="30" t="str">
        <f t="array" ref="A157">IF(ISERROR(INDEX(Longboard!$A$2:$C$603,SMALL(IF(Longboard!$C$2:$C$603=Data!$A$21,ROW(Longboard!$A$2:$A$603)),ROW(154:154))-1,1)),"",INDEX(Longboard!$A$2:$C$603,SMALL(IF(Longboard!$C$2:$C$603=Data!$A$21,ROW(Longboard!$A$2:$A$603)),ROW(154:154))-1,1))</f>
        <v/>
      </c>
      <c r="B157" s="30" t="str">
        <f t="array" ref="B157">IF(ISERROR(INDEX(Longboard!$A$2:$C$603,SMALL(IF(Longboard!$C$2:$C$603=Data!$A$21,ROW(Longboard!$B$2:$B$603)),ROW(154:154))-1,2)),"",INDEX(Longboard!$A$2:$C$603,SMALL(IF(Longboard!$C$2:$C$603=Data!$A$21,ROW(Longboard!$B$2:$B$603)),ROW(154:154))-1,2))</f>
        <v/>
      </c>
      <c r="C157" s="13"/>
      <c r="D157" s="13"/>
      <c r="E157" s="13"/>
    </row>
    <row r="158" spans="1:5" ht="15.75" thickBot="1">
      <c r="A158" s="30" t="str">
        <f t="array" ref="A158">IF(ISERROR(INDEX(Longboard!$A$2:$C$603,SMALL(IF(Longboard!$C$2:$C$603=Data!$A$21,ROW(Longboard!$A$2:$A$603)),ROW(155:155))-1,1)),"",INDEX(Longboard!$A$2:$C$603,SMALL(IF(Longboard!$C$2:$C$603=Data!$A$21,ROW(Longboard!$A$2:$A$603)),ROW(155:155))-1,1))</f>
        <v/>
      </c>
      <c r="B158" s="30" t="str">
        <f t="array" ref="B158">IF(ISERROR(INDEX(Longboard!$A$2:$C$603,SMALL(IF(Longboard!$C$2:$C$603=Data!$A$21,ROW(Longboard!$B$2:$B$603)),ROW(155:155))-1,2)),"",INDEX(Longboard!$A$2:$C$603,SMALL(IF(Longboard!$C$2:$C$603=Data!$A$21,ROW(Longboard!$B$2:$B$603)),ROW(155:155))-1,2))</f>
        <v/>
      </c>
      <c r="C158" s="13"/>
      <c r="D158" s="13"/>
      <c r="E158" s="13"/>
    </row>
    <row r="159" spans="1:5" ht="15.75" thickBot="1">
      <c r="A159" s="30" t="str">
        <f t="array" ref="A159">IF(ISERROR(INDEX(Longboard!$A$2:$C$603,SMALL(IF(Longboard!$C$2:$C$603=Data!$A$21,ROW(Longboard!$A$2:$A$603)),ROW(156:156))-1,1)),"",INDEX(Longboard!$A$2:$C$603,SMALL(IF(Longboard!$C$2:$C$603=Data!$A$21,ROW(Longboard!$A$2:$A$603)),ROW(156:156))-1,1))</f>
        <v/>
      </c>
      <c r="B159" s="30" t="str">
        <f t="array" ref="B159">IF(ISERROR(INDEX(Longboard!$A$2:$C$603,SMALL(IF(Longboard!$C$2:$C$603=Data!$A$21,ROW(Longboard!$B$2:$B$603)),ROW(156:156))-1,2)),"",INDEX(Longboard!$A$2:$C$603,SMALL(IF(Longboard!$C$2:$C$603=Data!$A$21,ROW(Longboard!$B$2:$B$603)),ROW(156:156))-1,2))</f>
        <v/>
      </c>
      <c r="C159" s="13"/>
      <c r="D159" s="13"/>
      <c r="E159" s="13"/>
    </row>
    <row r="160" spans="1:5" ht="15.75" thickBot="1">
      <c r="A160" s="30" t="str">
        <f t="array" ref="A160">IF(ISERROR(INDEX(Longboard!$A$2:$C$603,SMALL(IF(Longboard!$C$2:$C$603=Data!$A$21,ROW(Longboard!$A$2:$A$603)),ROW(157:157))-1,1)),"",INDEX(Longboard!$A$2:$C$603,SMALL(IF(Longboard!$C$2:$C$603=Data!$A$21,ROW(Longboard!$A$2:$A$603)),ROW(157:157))-1,1))</f>
        <v/>
      </c>
      <c r="B160" s="30" t="str">
        <f t="array" ref="B160">IF(ISERROR(INDEX(Longboard!$A$2:$C$603,SMALL(IF(Longboard!$C$2:$C$603=Data!$A$21,ROW(Longboard!$B$2:$B$603)),ROW(157:157))-1,2)),"",INDEX(Longboard!$A$2:$C$603,SMALL(IF(Longboard!$C$2:$C$603=Data!$A$21,ROW(Longboard!$B$2:$B$603)),ROW(157:157))-1,2))</f>
        <v/>
      </c>
      <c r="C160" s="13"/>
      <c r="D160" s="13"/>
      <c r="E160" s="13"/>
    </row>
    <row r="161" spans="1:5" ht="15.75" thickBot="1">
      <c r="A161" s="30" t="str">
        <f t="array" ref="A161">IF(ISERROR(INDEX(Longboard!$A$2:$C$603,SMALL(IF(Longboard!$C$2:$C$603=Data!$A$21,ROW(Longboard!$A$2:$A$603)),ROW(158:158))-1,1)),"",INDEX(Longboard!$A$2:$C$603,SMALL(IF(Longboard!$C$2:$C$603=Data!$A$21,ROW(Longboard!$A$2:$A$603)),ROW(158:158))-1,1))</f>
        <v/>
      </c>
      <c r="B161" s="30" t="str">
        <f t="array" ref="B161">IF(ISERROR(INDEX(Longboard!$A$2:$C$603,SMALL(IF(Longboard!$C$2:$C$603=Data!$A$21,ROW(Longboard!$B$2:$B$603)),ROW(158:158))-1,2)),"",INDEX(Longboard!$A$2:$C$603,SMALL(IF(Longboard!$C$2:$C$603=Data!$A$21,ROW(Longboard!$B$2:$B$603)),ROW(158:158))-1,2))</f>
        <v/>
      </c>
      <c r="C161" s="13"/>
      <c r="D161" s="13"/>
      <c r="E161" s="13"/>
    </row>
    <row r="162" spans="1:5" ht="15.75" thickBot="1">
      <c r="A162" s="30" t="str">
        <f t="array" ref="A162">IF(ISERROR(INDEX(Longboard!$A$2:$C$603,SMALL(IF(Longboard!$C$2:$C$603=Data!$A$21,ROW(Longboard!$A$2:$A$603)),ROW(159:159))-1,1)),"",INDEX(Longboard!$A$2:$C$603,SMALL(IF(Longboard!$C$2:$C$603=Data!$A$21,ROW(Longboard!$A$2:$A$603)),ROW(159:159))-1,1))</f>
        <v/>
      </c>
      <c r="B162" s="30" t="str">
        <f t="array" ref="B162">IF(ISERROR(INDEX(Longboard!$A$2:$C$603,SMALL(IF(Longboard!$C$2:$C$603=Data!$A$21,ROW(Longboard!$B$2:$B$603)),ROW(159:159))-1,2)),"",INDEX(Longboard!$A$2:$C$603,SMALL(IF(Longboard!$C$2:$C$603=Data!$A$21,ROW(Longboard!$B$2:$B$603)),ROW(159:159))-1,2))</f>
        <v/>
      </c>
      <c r="C162" s="13"/>
      <c r="D162" s="13"/>
      <c r="E162" s="13"/>
    </row>
    <row r="163" spans="1:5" ht="15.75" thickBot="1">
      <c r="A163" s="30" t="str">
        <f t="array" ref="A163">IF(ISERROR(INDEX(Longboard!$A$2:$C$603,SMALL(IF(Longboard!$C$2:$C$603=Data!$A$21,ROW(Longboard!$A$2:$A$603)),ROW(160:160))-1,1)),"",INDEX(Longboard!$A$2:$C$603,SMALL(IF(Longboard!$C$2:$C$603=Data!$A$21,ROW(Longboard!$A$2:$A$603)),ROW(160:160))-1,1))</f>
        <v/>
      </c>
      <c r="B163" s="30" t="str">
        <f t="array" ref="B163">IF(ISERROR(INDEX(Longboard!$A$2:$C$603,SMALL(IF(Longboard!$C$2:$C$603=Data!$A$21,ROW(Longboard!$B$2:$B$603)),ROW(160:160))-1,2)),"",INDEX(Longboard!$A$2:$C$603,SMALL(IF(Longboard!$C$2:$C$603=Data!$A$21,ROW(Longboard!$B$2:$B$603)),ROW(160:160))-1,2))</f>
        <v/>
      </c>
      <c r="C163" s="13"/>
      <c r="D163" s="13"/>
      <c r="E163" s="13"/>
    </row>
    <row r="164" spans="1:5" ht="15.75" thickBot="1">
      <c r="A164" s="30" t="str">
        <f t="array" ref="A164">IF(ISERROR(INDEX(Longboard!$A$2:$C$603,SMALL(IF(Longboard!$C$2:$C$603=Data!$A$21,ROW(Longboard!$A$2:$A$603)),ROW(161:161))-1,1)),"",INDEX(Longboard!$A$2:$C$603,SMALL(IF(Longboard!$C$2:$C$603=Data!$A$21,ROW(Longboard!$A$2:$A$603)),ROW(161:161))-1,1))</f>
        <v/>
      </c>
      <c r="B164" s="30" t="str">
        <f t="array" ref="B164">IF(ISERROR(INDEX(Longboard!$A$2:$C$603,SMALL(IF(Longboard!$C$2:$C$603=Data!$A$21,ROW(Longboard!$B$2:$B$603)),ROW(161:161))-1,2)),"",INDEX(Longboard!$A$2:$C$603,SMALL(IF(Longboard!$C$2:$C$603=Data!$A$21,ROW(Longboard!$B$2:$B$603)),ROW(161:161))-1,2))</f>
        <v/>
      </c>
      <c r="C164" s="13"/>
      <c r="D164" s="13"/>
      <c r="E164" s="13"/>
    </row>
    <row r="165" spans="1:5" ht="15.75" thickBot="1">
      <c r="A165" s="30" t="str">
        <f t="array" ref="A165">IF(ISERROR(INDEX(Longboard!$A$2:$C$603,SMALL(IF(Longboard!$C$2:$C$603=Data!$A$21,ROW(Longboard!$A$2:$A$603)),ROW(162:162))-1,1)),"",INDEX(Longboard!$A$2:$C$603,SMALL(IF(Longboard!$C$2:$C$603=Data!$A$21,ROW(Longboard!$A$2:$A$603)),ROW(162:162))-1,1))</f>
        <v/>
      </c>
      <c r="B165" s="30" t="str">
        <f t="array" ref="B165">IF(ISERROR(INDEX(Longboard!$A$2:$C$603,SMALL(IF(Longboard!$C$2:$C$603=Data!$A$21,ROW(Longboard!$B$2:$B$603)),ROW(162:162))-1,2)),"",INDEX(Longboard!$A$2:$C$603,SMALL(IF(Longboard!$C$2:$C$603=Data!$A$21,ROW(Longboard!$B$2:$B$603)),ROW(162:162))-1,2))</f>
        <v/>
      </c>
      <c r="C165" s="13"/>
      <c r="D165" s="13"/>
      <c r="E165" s="13"/>
    </row>
    <row r="166" spans="1:5" ht="15.75" thickBot="1">
      <c r="A166" s="30" t="str">
        <f t="array" ref="A166">IF(ISERROR(INDEX(Longboard!$A$2:$C$603,SMALL(IF(Longboard!$C$2:$C$603=Data!$A$21,ROW(Longboard!$A$2:$A$603)),ROW(163:163))-1,1)),"",INDEX(Longboard!$A$2:$C$603,SMALL(IF(Longboard!$C$2:$C$603=Data!$A$21,ROW(Longboard!$A$2:$A$603)),ROW(163:163))-1,1))</f>
        <v/>
      </c>
      <c r="B166" s="30" t="str">
        <f t="array" ref="B166">IF(ISERROR(INDEX(Longboard!$A$2:$C$603,SMALL(IF(Longboard!$C$2:$C$603=Data!$A$21,ROW(Longboard!$B$2:$B$603)),ROW(163:163))-1,2)),"",INDEX(Longboard!$A$2:$C$603,SMALL(IF(Longboard!$C$2:$C$603=Data!$A$21,ROW(Longboard!$B$2:$B$603)),ROW(163:163))-1,2))</f>
        <v/>
      </c>
      <c r="C166" s="13"/>
      <c r="D166" s="13"/>
      <c r="E166" s="13"/>
    </row>
    <row r="167" spans="1:5" ht="15.75" thickBot="1">
      <c r="A167" s="30" t="str">
        <f t="array" ref="A167">IF(ISERROR(INDEX(Longboard!$A$2:$C$603,SMALL(IF(Longboard!$C$2:$C$603=Data!$A$21,ROW(Longboard!$A$2:$A$603)),ROW(164:164))-1,1)),"",INDEX(Longboard!$A$2:$C$603,SMALL(IF(Longboard!$C$2:$C$603=Data!$A$21,ROW(Longboard!$A$2:$A$603)),ROW(164:164))-1,1))</f>
        <v/>
      </c>
      <c r="B167" s="30" t="str">
        <f t="array" ref="B167">IF(ISERROR(INDEX(Longboard!$A$2:$C$603,SMALL(IF(Longboard!$C$2:$C$603=Data!$A$21,ROW(Longboard!$B$2:$B$603)),ROW(164:164))-1,2)),"",INDEX(Longboard!$A$2:$C$603,SMALL(IF(Longboard!$C$2:$C$603=Data!$A$21,ROW(Longboard!$B$2:$B$603)),ROW(164:164))-1,2))</f>
        <v/>
      </c>
      <c r="C167" s="13"/>
      <c r="D167" s="13"/>
      <c r="E167" s="13"/>
    </row>
    <row r="168" spans="1:5" ht="15.75" thickBot="1">
      <c r="A168" s="30" t="str">
        <f t="array" ref="A168">IF(ISERROR(INDEX(Longboard!$A$2:$C$603,SMALL(IF(Longboard!$C$2:$C$603=Data!$A$21,ROW(Longboard!$A$2:$A$603)),ROW(165:165))-1,1)),"",INDEX(Longboard!$A$2:$C$603,SMALL(IF(Longboard!$C$2:$C$603=Data!$A$21,ROW(Longboard!$A$2:$A$603)),ROW(165:165))-1,1))</f>
        <v/>
      </c>
      <c r="B168" s="30" t="str">
        <f t="array" ref="B168">IF(ISERROR(INDEX(Longboard!$A$2:$C$603,SMALL(IF(Longboard!$C$2:$C$603=Data!$A$21,ROW(Longboard!$B$2:$B$603)),ROW(165:165))-1,2)),"",INDEX(Longboard!$A$2:$C$603,SMALL(IF(Longboard!$C$2:$C$603=Data!$A$21,ROW(Longboard!$B$2:$B$603)),ROW(165:165))-1,2))</f>
        <v/>
      </c>
      <c r="C168" s="13"/>
      <c r="D168" s="13"/>
      <c r="E168" s="13"/>
    </row>
    <row r="169" spans="1:5" ht="15.75" thickBot="1">
      <c r="A169" s="30" t="str">
        <f t="array" ref="A169">IF(ISERROR(INDEX(Longboard!$A$2:$C$603,SMALL(IF(Longboard!$C$2:$C$603=Data!$A$21,ROW(Longboard!$A$2:$A$603)),ROW(166:166))-1,1)),"",INDEX(Longboard!$A$2:$C$603,SMALL(IF(Longboard!$C$2:$C$603=Data!$A$21,ROW(Longboard!$A$2:$A$603)),ROW(166:166))-1,1))</f>
        <v/>
      </c>
      <c r="B169" s="30" t="str">
        <f t="array" ref="B169">IF(ISERROR(INDEX(Longboard!$A$2:$C$603,SMALL(IF(Longboard!$C$2:$C$603=Data!$A$21,ROW(Longboard!$B$2:$B$603)),ROW(166:166))-1,2)),"",INDEX(Longboard!$A$2:$C$603,SMALL(IF(Longboard!$C$2:$C$603=Data!$A$21,ROW(Longboard!$B$2:$B$603)),ROW(166:166))-1,2))</f>
        <v/>
      </c>
      <c r="C169" s="13"/>
      <c r="D169" s="13"/>
      <c r="E169" s="13"/>
    </row>
    <row r="170" spans="1:5" ht="15.75" thickBot="1">
      <c r="A170" s="30" t="str">
        <f t="array" ref="A170">IF(ISERROR(INDEX(Longboard!$A$2:$C$603,SMALL(IF(Longboard!$C$2:$C$603=Data!$A$21,ROW(Longboard!$A$2:$A$603)),ROW(167:167))-1,1)),"",INDEX(Longboard!$A$2:$C$603,SMALL(IF(Longboard!$C$2:$C$603=Data!$A$21,ROW(Longboard!$A$2:$A$603)),ROW(167:167))-1,1))</f>
        <v/>
      </c>
      <c r="B170" s="30" t="str">
        <f t="array" ref="B170">IF(ISERROR(INDEX(Longboard!$A$2:$C$603,SMALL(IF(Longboard!$C$2:$C$603=Data!$A$21,ROW(Longboard!$B$2:$B$603)),ROW(167:167))-1,2)),"",INDEX(Longboard!$A$2:$C$603,SMALL(IF(Longboard!$C$2:$C$603=Data!$A$21,ROW(Longboard!$B$2:$B$603)),ROW(167:167))-1,2))</f>
        <v/>
      </c>
      <c r="C170" s="13"/>
      <c r="D170" s="13"/>
      <c r="E170" s="13"/>
    </row>
    <row r="171" spans="1:5" ht="15.75" thickBot="1">
      <c r="A171" s="30" t="str">
        <f t="array" ref="A171">IF(ISERROR(INDEX(Longboard!$A$2:$C$603,SMALL(IF(Longboard!$C$2:$C$603=Data!$A$21,ROW(Longboard!$A$2:$A$603)),ROW(168:168))-1,1)),"",INDEX(Longboard!$A$2:$C$603,SMALL(IF(Longboard!$C$2:$C$603=Data!$A$21,ROW(Longboard!$A$2:$A$603)),ROW(168:168))-1,1))</f>
        <v/>
      </c>
      <c r="B171" s="30" t="str">
        <f t="array" ref="B171">IF(ISERROR(INDEX(Longboard!$A$2:$C$603,SMALL(IF(Longboard!$C$2:$C$603=Data!$A$21,ROW(Longboard!$B$2:$B$603)),ROW(168:168))-1,2)),"",INDEX(Longboard!$A$2:$C$603,SMALL(IF(Longboard!$C$2:$C$603=Data!$A$21,ROW(Longboard!$B$2:$B$603)),ROW(168:168))-1,2))</f>
        <v/>
      </c>
      <c r="C171" s="13"/>
      <c r="D171" s="13"/>
      <c r="E171" s="13"/>
    </row>
    <row r="172" spans="1:5" ht="15.75" thickBot="1">
      <c r="A172" s="30" t="str">
        <f t="array" ref="A172">IF(ISERROR(INDEX(Longboard!$A$2:$C$603,SMALL(IF(Longboard!$C$2:$C$603=Data!$A$21,ROW(Longboard!$A$2:$A$603)),ROW(169:169))-1,1)),"",INDEX(Longboard!$A$2:$C$603,SMALL(IF(Longboard!$C$2:$C$603=Data!$A$21,ROW(Longboard!$A$2:$A$603)),ROW(169:169))-1,1))</f>
        <v/>
      </c>
      <c r="B172" s="30" t="str">
        <f t="array" ref="B172">IF(ISERROR(INDEX(Longboard!$A$2:$C$603,SMALL(IF(Longboard!$C$2:$C$603=Data!$A$21,ROW(Longboard!$B$2:$B$603)),ROW(169:169))-1,2)),"",INDEX(Longboard!$A$2:$C$603,SMALL(IF(Longboard!$C$2:$C$603=Data!$A$21,ROW(Longboard!$B$2:$B$603)),ROW(169:169))-1,2))</f>
        <v/>
      </c>
      <c r="C172" s="13"/>
      <c r="D172" s="13"/>
      <c r="E172" s="13"/>
    </row>
    <row r="173" spans="1:5" ht="15.75" thickBot="1">
      <c r="A173" s="30" t="str">
        <f t="array" ref="A173">IF(ISERROR(INDEX(Longboard!$A$2:$C$603,SMALL(IF(Longboard!$C$2:$C$603=Data!$A$21,ROW(Longboard!$A$2:$A$603)),ROW(170:170))-1,1)),"",INDEX(Longboard!$A$2:$C$603,SMALL(IF(Longboard!$C$2:$C$603=Data!$A$21,ROW(Longboard!$A$2:$A$603)),ROW(170:170))-1,1))</f>
        <v/>
      </c>
      <c r="B173" s="30" t="str">
        <f t="array" ref="B173">IF(ISERROR(INDEX(Longboard!$A$2:$C$603,SMALL(IF(Longboard!$C$2:$C$603=Data!$A$21,ROW(Longboard!$B$2:$B$603)),ROW(170:170))-1,2)),"",INDEX(Longboard!$A$2:$C$603,SMALL(IF(Longboard!$C$2:$C$603=Data!$A$21,ROW(Longboard!$B$2:$B$603)),ROW(170:170))-1,2))</f>
        <v/>
      </c>
      <c r="C173" s="13"/>
      <c r="D173" s="13"/>
      <c r="E173" s="13"/>
    </row>
    <row r="174" spans="1:5" ht="15.75" thickBot="1">
      <c r="A174" s="30" t="str">
        <f t="array" ref="A174">IF(ISERROR(INDEX(Longboard!$A$2:$C$603,SMALL(IF(Longboard!$C$2:$C$603=Data!$A$21,ROW(Longboard!$A$2:$A$603)),ROW(171:171))-1,1)),"",INDEX(Longboard!$A$2:$C$603,SMALL(IF(Longboard!$C$2:$C$603=Data!$A$21,ROW(Longboard!$A$2:$A$603)),ROW(171:171))-1,1))</f>
        <v/>
      </c>
      <c r="B174" s="30" t="str">
        <f t="array" ref="B174">IF(ISERROR(INDEX(Longboard!$A$2:$C$603,SMALL(IF(Longboard!$C$2:$C$603=Data!$A$21,ROW(Longboard!$B$2:$B$603)),ROW(171:171))-1,2)),"",INDEX(Longboard!$A$2:$C$603,SMALL(IF(Longboard!$C$2:$C$603=Data!$A$21,ROW(Longboard!$B$2:$B$603)),ROW(171:171))-1,2))</f>
        <v/>
      </c>
      <c r="C174" s="13"/>
      <c r="D174" s="13"/>
      <c r="E174" s="13"/>
    </row>
    <row r="175" spans="1:5" ht="15.75" thickBot="1">
      <c r="A175" s="30" t="str">
        <f t="array" ref="A175">IF(ISERROR(INDEX(Longboard!$A$2:$C$603,SMALL(IF(Longboard!$C$2:$C$603=Data!$A$21,ROW(Longboard!$A$2:$A$603)),ROW(172:172))-1,1)),"",INDEX(Longboard!$A$2:$C$603,SMALL(IF(Longboard!$C$2:$C$603=Data!$A$21,ROW(Longboard!$A$2:$A$603)),ROW(172:172))-1,1))</f>
        <v/>
      </c>
      <c r="B175" s="30" t="str">
        <f t="array" ref="B175">IF(ISERROR(INDEX(Longboard!$A$2:$C$603,SMALL(IF(Longboard!$C$2:$C$603=Data!$A$21,ROW(Longboard!$B$2:$B$603)),ROW(172:172))-1,2)),"",INDEX(Longboard!$A$2:$C$603,SMALL(IF(Longboard!$C$2:$C$603=Data!$A$21,ROW(Longboard!$B$2:$B$603)),ROW(172:172))-1,2))</f>
        <v/>
      </c>
      <c r="C175" s="13"/>
      <c r="D175" s="13"/>
      <c r="E175" s="13"/>
    </row>
    <row r="176" spans="1:5" ht="15.75" thickBot="1">
      <c r="A176" s="30" t="str">
        <f t="array" ref="A176">IF(ISERROR(INDEX(Longboard!$A$2:$C$603,SMALL(IF(Longboard!$C$2:$C$603=Data!$A$21,ROW(Longboard!$A$2:$A$603)),ROW(173:173))-1,1)),"",INDEX(Longboard!$A$2:$C$603,SMALL(IF(Longboard!$C$2:$C$603=Data!$A$21,ROW(Longboard!$A$2:$A$603)),ROW(173:173))-1,1))</f>
        <v/>
      </c>
      <c r="B176" s="30" t="str">
        <f t="array" ref="B176">IF(ISERROR(INDEX(Longboard!$A$2:$C$603,SMALL(IF(Longboard!$C$2:$C$603=Data!$A$21,ROW(Longboard!$B$2:$B$603)),ROW(173:173))-1,2)),"",INDEX(Longboard!$A$2:$C$603,SMALL(IF(Longboard!$C$2:$C$603=Data!$A$21,ROW(Longboard!$B$2:$B$603)),ROW(173:173))-1,2))</f>
        <v/>
      </c>
      <c r="C176" s="13"/>
      <c r="D176" s="13"/>
      <c r="E176" s="13"/>
    </row>
    <row r="177" spans="1:5" ht="15.75" thickBot="1">
      <c r="A177" s="30" t="str">
        <f t="array" ref="A177">IF(ISERROR(INDEX(Longboard!$A$2:$C$603,SMALL(IF(Longboard!$C$2:$C$603=Data!$A$21,ROW(Longboard!$A$2:$A$603)),ROW(174:174))-1,1)),"",INDEX(Longboard!$A$2:$C$603,SMALL(IF(Longboard!$C$2:$C$603=Data!$A$21,ROW(Longboard!$A$2:$A$603)),ROW(174:174))-1,1))</f>
        <v/>
      </c>
      <c r="B177" s="30" t="str">
        <f t="array" ref="B177">IF(ISERROR(INDEX(Longboard!$A$2:$C$603,SMALL(IF(Longboard!$C$2:$C$603=Data!$A$21,ROW(Longboard!$B$2:$B$603)),ROW(174:174))-1,2)),"",INDEX(Longboard!$A$2:$C$603,SMALL(IF(Longboard!$C$2:$C$603=Data!$A$21,ROW(Longboard!$B$2:$B$603)),ROW(174:174))-1,2))</f>
        <v/>
      </c>
      <c r="C177" s="13"/>
      <c r="D177" s="13"/>
      <c r="E177" s="13"/>
    </row>
    <row r="178" spans="1:5" ht="15.75" thickBot="1">
      <c r="A178" s="30" t="str">
        <f t="array" ref="A178">IF(ISERROR(INDEX(Longboard!$A$2:$C$603,SMALL(IF(Longboard!$C$2:$C$603=Data!$A$21,ROW(Longboard!$A$2:$A$603)),ROW(175:175))-1,1)),"",INDEX(Longboard!$A$2:$C$603,SMALL(IF(Longboard!$C$2:$C$603=Data!$A$21,ROW(Longboard!$A$2:$A$603)),ROW(175:175))-1,1))</f>
        <v/>
      </c>
      <c r="B178" s="30" t="str">
        <f t="array" ref="B178">IF(ISERROR(INDEX(Longboard!$A$2:$C$603,SMALL(IF(Longboard!$C$2:$C$603=Data!$A$21,ROW(Longboard!$B$2:$B$603)),ROW(175:175))-1,2)),"",INDEX(Longboard!$A$2:$C$603,SMALL(IF(Longboard!$C$2:$C$603=Data!$A$21,ROW(Longboard!$B$2:$B$603)),ROW(175:175))-1,2))</f>
        <v/>
      </c>
      <c r="C178" s="13"/>
      <c r="D178" s="13"/>
      <c r="E178" s="13"/>
    </row>
    <row r="179" spans="1:5" ht="15.75" thickBot="1">
      <c r="A179" s="30" t="str">
        <f t="array" ref="A179">IF(ISERROR(INDEX(Longboard!$A$2:$C$603,SMALL(IF(Longboard!$C$2:$C$603=Data!$A$21,ROW(Longboard!$A$2:$A$603)),ROW(176:176))-1,1)),"",INDEX(Longboard!$A$2:$C$603,SMALL(IF(Longboard!$C$2:$C$603=Data!$A$21,ROW(Longboard!$A$2:$A$603)),ROW(176:176))-1,1))</f>
        <v/>
      </c>
      <c r="B179" s="30" t="str">
        <f t="array" ref="B179">IF(ISERROR(INDEX(Longboard!$A$2:$C$603,SMALL(IF(Longboard!$C$2:$C$603=Data!$A$21,ROW(Longboard!$B$2:$B$603)),ROW(176:176))-1,2)),"",INDEX(Longboard!$A$2:$C$603,SMALL(IF(Longboard!$C$2:$C$603=Data!$A$21,ROW(Longboard!$B$2:$B$603)),ROW(176:176))-1,2))</f>
        <v/>
      </c>
      <c r="C179" s="13"/>
      <c r="D179" s="13"/>
      <c r="E179" s="13"/>
    </row>
    <row r="180" spans="1:5" ht="15.75" thickBot="1">
      <c r="A180" s="30" t="str">
        <f t="array" ref="A180">IF(ISERROR(INDEX(Longboard!$A$2:$C$603,SMALL(IF(Longboard!$C$2:$C$603=Data!$A$21,ROW(Longboard!$A$2:$A$603)),ROW(177:177))-1,1)),"",INDEX(Longboard!$A$2:$C$603,SMALL(IF(Longboard!$C$2:$C$603=Data!$A$21,ROW(Longboard!$A$2:$A$603)),ROW(177:177))-1,1))</f>
        <v/>
      </c>
      <c r="B180" s="30" t="str">
        <f t="array" ref="B180">IF(ISERROR(INDEX(Longboard!$A$2:$C$603,SMALL(IF(Longboard!$C$2:$C$603=Data!$A$21,ROW(Longboard!$B$2:$B$603)),ROW(177:177))-1,2)),"",INDEX(Longboard!$A$2:$C$603,SMALL(IF(Longboard!$C$2:$C$603=Data!$A$21,ROW(Longboard!$B$2:$B$603)),ROW(177:177))-1,2))</f>
        <v/>
      </c>
      <c r="C180" s="13"/>
      <c r="D180" s="13"/>
      <c r="E180" s="13"/>
    </row>
    <row r="181" spans="1:5" ht="15.75" thickBot="1">
      <c r="A181" s="30" t="str">
        <f t="array" ref="A181">IF(ISERROR(INDEX(Longboard!$A$2:$C$603,SMALL(IF(Longboard!$C$2:$C$603=Data!$A$21,ROW(Longboard!$A$2:$A$603)),ROW(178:178))-1,1)),"",INDEX(Longboard!$A$2:$C$603,SMALL(IF(Longboard!$C$2:$C$603=Data!$A$21,ROW(Longboard!$A$2:$A$603)),ROW(178:178))-1,1))</f>
        <v/>
      </c>
      <c r="B181" s="30" t="str">
        <f t="array" ref="B181">IF(ISERROR(INDEX(Longboard!$A$2:$C$603,SMALL(IF(Longboard!$C$2:$C$603=Data!$A$21,ROW(Longboard!$B$2:$B$603)),ROW(178:178))-1,2)),"",INDEX(Longboard!$A$2:$C$603,SMALL(IF(Longboard!$C$2:$C$603=Data!$A$21,ROW(Longboard!$B$2:$B$603)),ROW(178:178))-1,2))</f>
        <v/>
      </c>
      <c r="C181" s="13"/>
      <c r="D181" s="13"/>
      <c r="E181" s="13"/>
    </row>
    <row r="182" spans="1:5" ht="15.75" thickBot="1">
      <c r="A182" s="30" t="str">
        <f t="array" ref="A182">IF(ISERROR(INDEX(Longboard!$A$2:$C$603,SMALL(IF(Longboard!$C$2:$C$603=Data!$A$21,ROW(Longboard!$A$2:$A$603)),ROW(179:179))-1,1)),"",INDEX(Longboard!$A$2:$C$603,SMALL(IF(Longboard!$C$2:$C$603=Data!$A$21,ROW(Longboard!$A$2:$A$603)),ROW(179:179))-1,1))</f>
        <v/>
      </c>
      <c r="B182" s="30" t="str">
        <f t="array" ref="B182">IF(ISERROR(INDEX(Longboard!$A$2:$C$603,SMALL(IF(Longboard!$C$2:$C$603=Data!$A$21,ROW(Longboard!$B$2:$B$603)),ROW(179:179))-1,2)),"",INDEX(Longboard!$A$2:$C$603,SMALL(IF(Longboard!$C$2:$C$603=Data!$A$21,ROW(Longboard!$B$2:$B$603)),ROW(179:179))-1,2))</f>
        <v/>
      </c>
      <c r="C182" s="13"/>
      <c r="D182" s="13"/>
      <c r="E182" s="13"/>
    </row>
    <row r="183" spans="1:5" ht="15.75" thickBot="1">
      <c r="A183" s="30" t="str">
        <f t="array" ref="A183">IF(ISERROR(INDEX(Longboard!$A$2:$C$603,SMALL(IF(Longboard!$C$2:$C$603=Data!$A$21,ROW(Longboard!$A$2:$A$603)),ROW(180:180))-1,1)),"",INDEX(Longboard!$A$2:$C$603,SMALL(IF(Longboard!$C$2:$C$603=Data!$A$21,ROW(Longboard!$A$2:$A$603)),ROW(180:180))-1,1))</f>
        <v/>
      </c>
      <c r="B183" s="30" t="str">
        <f t="array" ref="B183">IF(ISERROR(INDEX(Longboard!$A$2:$C$603,SMALL(IF(Longboard!$C$2:$C$603=Data!$A$21,ROW(Longboard!$B$2:$B$603)),ROW(180:180))-1,2)),"",INDEX(Longboard!$A$2:$C$603,SMALL(IF(Longboard!$C$2:$C$603=Data!$A$21,ROW(Longboard!$B$2:$B$603)),ROW(180:180))-1,2))</f>
        <v/>
      </c>
      <c r="C183" s="13"/>
      <c r="D183" s="13"/>
      <c r="E183" s="13"/>
    </row>
    <row r="184" spans="1:5" ht="15.75" thickBot="1">
      <c r="A184" s="30" t="str">
        <f t="array" ref="A184">IF(ISERROR(INDEX(Longboard!$A$2:$C$603,SMALL(IF(Longboard!$C$2:$C$603=Data!$A$21,ROW(Longboard!$A$2:$A$603)),ROW(181:181))-1,1)),"",INDEX(Longboard!$A$2:$C$603,SMALL(IF(Longboard!$C$2:$C$603=Data!$A$21,ROW(Longboard!$A$2:$A$603)),ROW(181:181))-1,1))</f>
        <v/>
      </c>
      <c r="B184" s="30" t="str">
        <f t="array" ref="B184">IF(ISERROR(INDEX(Longboard!$A$2:$C$603,SMALL(IF(Longboard!$C$2:$C$603=Data!$A$21,ROW(Longboard!$B$2:$B$603)),ROW(181:181))-1,2)),"",INDEX(Longboard!$A$2:$C$603,SMALL(IF(Longboard!$C$2:$C$603=Data!$A$21,ROW(Longboard!$B$2:$B$603)),ROW(181:181))-1,2))</f>
        <v/>
      </c>
      <c r="C184" s="13"/>
      <c r="D184" s="13"/>
      <c r="E184" s="13"/>
    </row>
    <row r="185" spans="1:5" ht="15.75" thickBot="1">
      <c r="A185" s="30" t="str">
        <f t="array" ref="A185">IF(ISERROR(INDEX(Longboard!$A$2:$C$603,SMALL(IF(Longboard!$C$2:$C$603=Data!$A$21,ROW(Longboard!$A$2:$A$603)),ROW(182:182))-1,1)),"",INDEX(Longboard!$A$2:$C$603,SMALL(IF(Longboard!$C$2:$C$603=Data!$A$21,ROW(Longboard!$A$2:$A$603)),ROW(182:182))-1,1))</f>
        <v/>
      </c>
      <c r="B185" s="30" t="str">
        <f t="array" ref="B185">IF(ISERROR(INDEX(Longboard!$A$2:$C$603,SMALL(IF(Longboard!$C$2:$C$603=Data!$A$21,ROW(Longboard!$B$2:$B$603)),ROW(182:182))-1,2)),"",INDEX(Longboard!$A$2:$C$603,SMALL(IF(Longboard!$C$2:$C$603=Data!$A$21,ROW(Longboard!$B$2:$B$603)),ROW(182:182))-1,2))</f>
        <v/>
      </c>
      <c r="C185" s="13"/>
      <c r="D185" s="13"/>
      <c r="E185" s="13"/>
    </row>
    <row r="186" spans="1:5" ht="15.75" thickBot="1">
      <c r="A186" s="30" t="str">
        <f t="array" ref="A186">IF(ISERROR(INDEX(Longboard!$A$2:$C$603,SMALL(IF(Longboard!$C$2:$C$603=Data!$A$21,ROW(Longboard!$A$2:$A$603)),ROW(183:183))-1,1)),"",INDEX(Longboard!$A$2:$C$603,SMALL(IF(Longboard!$C$2:$C$603=Data!$A$21,ROW(Longboard!$A$2:$A$603)),ROW(183:183))-1,1))</f>
        <v/>
      </c>
      <c r="B186" s="30" t="str">
        <f t="array" ref="B186">IF(ISERROR(INDEX(Longboard!$A$2:$C$603,SMALL(IF(Longboard!$C$2:$C$603=Data!$A$21,ROW(Longboard!$B$2:$B$603)),ROW(183:183))-1,2)),"",INDEX(Longboard!$A$2:$C$603,SMALL(IF(Longboard!$C$2:$C$603=Data!$A$21,ROW(Longboard!$B$2:$B$603)),ROW(183:183))-1,2))</f>
        <v/>
      </c>
      <c r="C186" s="13"/>
      <c r="D186" s="13"/>
      <c r="E186" s="13"/>
    </row>
    <row r="187" spans="1:5" ht="15.75" thickBot="1">
      <c r="A187" s="30" t="str">
        <f t="array" ref="A187">IF(ISERROR(INDEX(Longboard!$A$2:$C$603,SMALL(IF(Longboard!$C$2:$C$603=Data!$A$21,ROW(Longboard!$A$2:$A$603)),ROW(184:184))-1,1)),"",INDEX(Longboard!$A$2:$C$603,SMALL(IF(Longboard!$C$2:$C$603=Data!$A$21,ROW(Longboard!$A$2:$A$603)),ROW(184:184))-1,1))</f>
        <v/>
      </c>
      <c r="B187" s="30" t="str">
        <f t="array" ref="B187">IF(ISERROR(INDEX(Longboard!$A$2:$C$603,SMALL(IF(Longboard!$C$2:$C$603=Data!$A$21,ROW(Longboard!$B$2:$B$603)),ROW(184:184))-1,2)),"",INDEX(Longboard!$A$2:$C$603,SMALL(IF(Longboard!$C$2:$C$603=Data!$A$21,ROW(Longboard!$B$2:$B$603)),ROW(184:184))-1,2))</f>
        <v/>
      </c>
      <c r="C187" s="13"/>
      <c r="D187" s="13"/>
      <c r="E187" s="13"/>
    </row>
    <row r="188" spans="1:5" ht="15.75" thickBot="1">
      <c r="A188" s="30" t="str">
        <f t="array" ref="A188">IF(ISERROR(INDEX(Longboard!$A$2:$C$603,SMALL(IF(Longboard!$C$2:$C$603=Data!$A$21,ROW(Longboard!$A$2:$A$603)),ROW(185:185))-1,1)),"",INDEX(Longboard!$A$2:$C$603,SMALL(IF(Longboard!$C$2:$C$603=Data!$A$21,ROW(Longboard!$A$2:$A$603)),ROW(185:185))-1,1))</f>
        <v/>
      </c>
      <c r="B188" s="30" t="str">
        <f t="array" ref="B188">IF(ISERROR(INDEX(Longboard!$A$2:$C$603,SMALL(IF(Longboard!$C$2:$C$603=Data!$A$21,ROW(Longboard!$B$2:$B$603)),ROW(185:185))-1,2)),"",INDEX(Longboard!$A$2:$C$603,SMALL(IF(Longboard!$C$2:$C$603=Data!$A$21,ROW(Longboard!$B$2:$B$603)),ROW(185:185))-1,2))</f>
        <v/>
      </c>
      <c r="C188" s="13"/>
      <c r="D188" s="13"/>
      <c r="E188" s="13"/>
    </row>
    <row r="189" spans="1:5" ht="15.75" thickBot="1">
      <c r="A189" s="30" t="str">
        <f t="array" ref="A189">IF(ISERROR(INDEX(Longboard!$A$2:$C$603,SMALL(IF(Longboard!$C$2:$C$603=Data!$A$21,ROW(Longboard!$A$2:$A$603)),ROW(186:186))-1,1)),"",INDEX(Longboard!$A$2:$C$603,SMALL(IF(Longboard!$C$2:$C$603=Data!$A$21,ROW(Longboard!$A$2:$A$603)),ROW(186:186))-1,1))</f>
        <v/>
      </c>
      <c r="B189" s="30" t="str">
        <f t="array" ref="B189">IF(ISERROR(INDEX(Longboard!$A$2:$C$603,SMALL(IF(Longboard!$C$2:$C$603=Data!$A$21,ROW(Longboard!$B$2:$B$603)),ROW(186:186))-1,2)),"",INDEX(Longboard!$A$2:$C$603,SMALL(IF(Longboard!$C$2:$C$603=Data!$A$21,ROW(Longboard!$B$2:$B$603)),ROW(186:186))-1,2))</f>
        <v/>
      </c>
      <c r="C189" s="13"/>
      <c r="D189" s="13"/>
      <c r="E189" s="13"/>
    </row>
    <row r="190" spans="1:5" ht="15.75" thickBot="1">
      <c r="A190" s="30" t="str">
        <f t="array" ref="A190">IF(ISERROR(INDEX(Longboard!$A$2:$C$603,SMALL(IF(Longboard!$C$2:$C$603=Data!$A$21,ROW(Longboard!$A$2:$A$603)),ROW(187:187))-1,1)),"",INDEX(Longboard!$A$2:$C$603,SMALL(IF(Longboard!$C$2:$C$603=Data!$A$21,ROW(Longboard!$A$2:$A$603)),ROW(187:187))-1,1))</f>
        <v/>
      </c>
      <c r="B190" s="30" t="str">
        <f t="array" ref="B190">IF(ISERROR(INDEX(Longboard!$A$2:$C$603,SMALL(IF(Longboard!$C$2:$C$603=Data!$A$21,ROW(Longboard!$B$2:$B$603)),ROW(187:187))-1,2)),"",INDEX(Longboard!$A$2:$C$603,SMALL(IF(Longboard!$C$2:$C$603=Data!$A$21,ROW(Longboard!$B$2:$B$603)),ROW(187:187))-1,2))</f>
        <v/>
      </c>
      <c r="C190" s="13"/>
      <c r="D190" s="13"/>
      <c r="E190" s="13"/>
    </row>
    <row r="191" spans="1:5" ht="15.75" thickBot="1">
      <c r="A191" s="30" t="str">
        <f t="array" ref="A191">IF(ISERROR(INDEX(Longboard!$A$2:$C$603,SMALL(IF(Longboard!$C$2:$C$603=Data!$A$21,ROW(Longboard!$A$2:$A$603)),ROW(188:188))-1,1)),"",INDEX(Longboard!$A$2:$C$603,SMALL(IF(Longboard!$C$2:$C$603=Data!$A$21,ROW(Longboard!$A$2:$A$603)),ROW(188:188))-1,1))</f>
        <v/>
      </c>
      <c r="B191" s="30" t="str">
        <f t="array" ref="B191">IF(ISERROR(INDEX(Longboard!$A$2:$C$603,SMALL(IF(Longboard!$C$2:$C$603=Data!$A$21,ROW(Longboard!$B$2:$B$603)),ROW(188:188))-1,2)),"",INDEX(Longboard!$A$2:$C$603,SMALL(IF(Longboard!$C$2:$C$603=Data!$A$21,ROW(Longboard!$B$2:$B$603)),ROW(188:188))-1,2))</f>
        <v/>
      </c>
      <c r="C191" s="13"/>
      <c r="D191" s="13"/>
      <c r="E191" s="13"/>
    </row>
    <row r="192" spans="1:5" ht="15.75" thickBot="1">
      <c r="A192" s="30" t="str">
        <f t="array" ref="A192">IF(ISERROR(INDEX(Longboard!$A$2:$C$603,SMALL(IF(Longboard!$C$2:$C$603=Data!$A$21,ROW(Longboard!$A$2:$A$603)),ROW(189:189))-1,1)),"",INDEX(Longboard!$A$2:$C$603,SMALL(IF(Longboard!$C$2:$C$603=Data!$A$21,ROW(Longboard!$A$2:$A$603)),ROW(189:189))-1,1))</f>
        <v/>
      </c>
      <c r="B192" s="30" t="str">
        <f t="array" ref="B192">IF(ISERROR(INDEX(Longboard!$A$2:$C$603,SMALL(IF(Longboard!$C$2:$C$603=Data!$A$21,ROW(Longboard!$B$2:$B$603)),ROW(189:189))-1,2)),"",INDEX(Longboard!$A$2:$C$603,SMALL(IF(Longboard!$C$2:$C$603=Data!$A$21,ROW(Longboard!$B$2:$B$603)),ROW(189:189))-1,2))</f>
        <v/>
      </c>
      <c r="C192" s="13"/>
      <c r="D192" s="13"/>
      <c r="E192" s="13"/>
    </row>
    <row r="193" spans="1:5" ht="15.75" thickBot="1">
      <c r="A193" s="30" t="str">
        <f t="array" ref="A193">IF(ISERROR(INDEX(Longboard!$A$2:$C$603,SMALL(IF(Longboard!$C$2:$C$603=Data!$A$21,ROW(Longboard!$A$2:$A$603)),ROW(190:190))-1,1)),"",INDEX(Longboard!$A$2:$C$603,SMALL(IF(Longboard!$C$2:$C$603=Data!$A$21,ROW(Longboard!$A$2:$A$603)),ROW(190:190))-1,1))</f>
        <v/>
      </c>
      <c r="B193" s="30" t="str">
        <f t="array" ref="B193">IF(ISERROR(INDEX(Longboard!$A$2:$C$603,SMALL(IF(Longboard!$C$2:$C$603=Data!$A$21,ROW(Longboard!$B$2:$B$603)),ROW(190:190))-1,2)),"",INDEX(Longboard!$A$2:$C$603,SMALL(IF(Longboard!$C$2:$C$603=Data!$A$21,ROW(Longboard!$B$2:$B$603)),ROW(190:190))-1,2))</f>
        <v/>
      </c>
      <c r="C193" s="13"/>
      <c r="D193" s="13"/>
      <c r="E193" s="13"/>
    </row>
    <row r="194" spans="1:5" ht="15.75" thickBot="1">
      <c r="A194" s="30" t="str">
        <f t="array" ref="A194">IF(ISERROR(INDEX(Longboard!$A$2:$C$603,SMALL(IF(Longboard!$C$2:$C$603=Data!$A$21,ROW(Longboard!$A$2:$A$603)),ROW(191:191))-1,1)),"",INDEX(Longboard!$A$2:$C$603,SMALL(IF(Longboard!$C$2:$C$603=Data!$A$21,ROW(Longboard!$A$2:$A$603)),ROW(191:191))-1,1))</f>
        <v/>
      </c>
      <c r="B194" s="30" t="str">
        <f t="array" ref="B194">IF(ISERROR(INDEX(Longboard!$A$2:$C$603,SMALL(IF(Longboard!$C$2:$C$603=Data!$A$21,ROW(Longboard!$B$2:$B$603)),ROW(191:191))-1,2)),"",INDEX(Longboard!$A$2:$C$603,SMALL(IF(Longboard!$C$2:$C$603=Data!$A$21,ROW(Longboard!$B$2:$B$603)),ROW(191:191))-1,2))</f>
        <v/>
      </c>
      <c r="C194" s="13"/>
      <c r="D194" s="13"/>
      <c r="E194" s="13"/>
    </row>
    <row r="195" spans="1:5" ht="15.75" thickBot="1">
      <c r="A195" s="30" t="str">
        <f t="array" ref="A195">IF(ISERROR(INDEX(Longboard!$A$2:$C$603,SMALL(IF(Longboard!$C$2:$C$603=Data!$A$21,ROW(Longboard!$A$2:$A$603)),ROW(192:192))-1,1)),"",INDEX(Longboard!$A$2:$C$603,SMALL(IF(Longboard!$C$2:$C$603=Data!$A$21,ROW(Longboard!$A$2:$A$603)),ROW(192:192))-1,1))</f>
        <v/>
      </c>
      <c r="B195" s="30" t="str">
        <f t="array" ref="B195">IF(ISERROR(INDEX(Longboard!$A$2:$C$603,SMALL(IF(Longboard!$C$2:$C$603=Data!$A$21,ROW(Longboard!$B$2:$B$603)),ROW(192:192))-1,2)),"",INDEX(Longboard!$A$2:$C$603,SMALL(IF(Longboard!$C$2:$C$603=Data!$A$21,ROW(Longboard!$B$2:$B$603)),ROW(192:192))-1,2))</f>
        <v/>
      </c>
      <c r="C195" s="13"/>
      <c r="D195" s="13"/>
      <c r="E195" s="13"/>
    </row>
    <row r="196" spans="1:5" ht="15.75" thickBot="1">
      <c r="A196" s="30" t="str">
        <f t="array" ref="A196">IF(ISERROR(INDEX(Longboard!$A$2:$C$603,SMALL(IF(Longboard!$C$2:$C$603=Data!$A$21,ROW(Longboard!$A$2:$A$603)),ROW(193:193))-1,1)),"",INDEX(Longboard!$A$2:$C$603,SMALL(IF(Longboard!$C$2:$C$603=Data!$A$21,ROW(Longboard!$A$2:$A$603)),ROW(193:193))-1,1))</f>
        <v/>
      </c>
      <c r="B196" s="30" t="str">
        <f t="array" ref="B196">IF(ISERROR(INDEX(Longboard!$A$2:$C$603,SMALL(IF(Longboard!$C$2:$C$603=Data!$A$21,ROW(Longboard!$B$2:$B$603)),ROW(193:193))-1,2)),"",INDEX(Longboard!$A$2:$C$603,SMALL(IF(Longboard!$C$2:$C$603=Data!$A$21,ROW(Longboard!$B$2:$B$603)),ROW(193:193))-1,2))</f>
        <v/>
      </c>
      <c r="C196" s="13"/>
      <c r="D196" s="13"/>
      <c r="E196" s="13"/>
    </row>
    <row r="197" spans="1:5" ht="15.75" thickBot="1">
      <c r="A197" s="30" t="str">
        <f t="array" ref="A197">IF(ISERROR(INDEX(Longboard!$A$2:$C$603,SMALL(IF(Longboard!$C$2:$C$603=Data!$A$21,ROW(Longboard!$A$2:$A$603)),ROW(194:194))-1,1)),"",INDEX(Longboard!$A$2:$C$603,SMALL(IF(Longboard!$C$2:$C$603=Data!$A$21,ROW(Longboard!$A$2:$A$603)),ROW(194:194))-1,1))</f>
        <v/>
      </c>
      <c r="B197" s="30" t="str">
        <f t="array" ref="B197">IF(ISERROR(INDEX(Longboard!$A$2:$C$603,SMALL(IF(Longboard!$C$2:$C$603=Data!$A$21,ROW(Longboard!$B$2:$B$603)),ROW(194:194))-1,2)),"",INDEX(Longboard!$A$2:$C$603,SMALL(IF(Longboard!$C$2:$C$603=Data!$A$21,ROW(Longboard!$B$2:$B$603)),ROW(194:194))-1,2))</f>
        <v/>
      </c>
      <c r="C197" s="13"/>
      <c r="D197" s="13"/>
      <c r="E197" s="13"/>
    </row>
    <row r="198" spans="1:5" ht="15.75" thickBot="1">
      <c r="A198" s="30" t="str">
        <f t="array" ref="A198">IF(ISERROR(INDEX(Longboard!$A$2:$C$603,SMALL(IF(Longboard!$C$2:$C$603=Data!$A$21,ROW(Longboard!$A$2:$A$603)),ROW(195:195))-1,1)),"",INDEX(Longboard!$A$2:$C$603,SMALL(IF(Longboard!$C$2:$C$603=Data!$A$21,ROW(Longboard!$A$2:$A$603)),ROW(195:195))-1,1))</f>
        <v/>
      </c>
      <c r="B198" s="30" t="str">
        <f t="array" ref="B198">IF(ISERROR(INDEX(Longboard!$A$2:$C$603,SMALL(IF(Longboard!$C$2:$C$603=Data!$A$21,ROW(Longboard!$B$2:$B$603)),ROW(195:195))-1,2)),"",INDEX(Longboard!$A$2:$C$603,SMALL(IF(Longboard!$C$2:$C$603=Data!$A$21,ROW(Longboard!$B$2:$B$603)),ROW(195:195))-1,2))</f>
        <v/>
      </c>
      <c r="C198" s="13"/>
      <c r="D198" s="13"/>
      <c r="E198" s="13"/>
    </row>
    <row r="199" spans="1:5" ht="15.75" thickBot="1">
      <c r="A199" s="30" t="str">
        <f t="array" ref="A199">IF(ISERROR(INDEX(Longboard!$A$2:$C$603,SMALL(IF(Longboard!$C$2:$C$603=Data!$A$21,ROW(Longboard!$A$2:$A$603)),ROW(196:196))-1,1)),"",INDEX(Longboard!$A$2:$C$603,SMALL(IF(Longboard!$C$2:$C$603=Data!$A$21,ROW(Longboard!$A$2:$A$603)),ROW(196:196))-1,1))</f>
        <v/>
      </c>
      <c r="B199" s="30" t="str">
        <f t="array" ref="B199">IF(ISERROR(INDEX(Longboard!$A$2:$C$603,SMALL(IF(Longboard!$C$2:$C$603=Data!$A$21,ROW(Longboard!$B$2:$B$603)),ROW(196:196))-1,2)),"",INDEX(Longboard!$A$2:$C$603,SMALL(IF(Longboard!$C$2:$C$603=Data!$A$21,ROW(Longboard!$B$2:$B$603)),ROW(196:196))-1,2))</f>
        <v/>
      </c>
      <c r="C199" s="13"/>
      <c r="D199" s="13"/>
      <c r="E199" s="13"/>
    </row>
    <row r="200" spans="1:5" ht="15.75" thickBot="1">
      <c r="A200" s="30" t="str">
        <f t="array" ref="A200">IF(ISERROR(INDEX(Longboard!$A$2:$C$603,SMALL(IF(Longboard!$C$2:$C$603=Data!$A$21,ROW(Longboard!$A$2:$A$603)),ROW(197:197))-1,1)),"",INDEX(Longboard!$A$2:$C$603,SMALL(IF(Longboard!$C$2:$C$603=Data!$A$21,ROW(Longboard!$A$2:$A$603)),ROW(197:197))-1,1))</f>
        <v/>
      </c>
      <c r="B200" s="30" t="str">
        <f t="array" ref="B200">IF(ISERROR(INDEX(Longboard!$A$2:$C$603,SMALL(IF(Longboard!$C$2:$C$603=Data!$A$21,ROW(Longboard!$B$2:$B$603)),ROW(197:197))-1,2)),"",INDEX(Longboard!$A$2:$C$603,SMALL(IF(Longboard!$C$2:$C$603=Data!$A$21,ROW(Longboard!$B$2:$B$603)),ROW(197:197))-1,2))</f>
        <v/>
      </c>
      <c r="C200" s="13"/>
      <c r="D200" s="13"/>
      <c r="E200" s="13"/>
    </row>
    <row r="201" spans="1:5" ht="15.75" thickBot="1">
      <c r="A201" s="30" t="str">
        <f t="array" ref="A201">IF(ISERROR(INDEX(Longboard!$A$2:$C$603,SMALL(IF(Longboard!$C$2:$C$603=Data!$A$21,ROW(Longboard!$A$2:$A$603)),ROW(198:198))-1,1)),"",INDEX(Longboard!$A$2:$C$603,SMALL(IF(Longboard!$C$2:$C$603=Data!$A$21,ROW(Longboard!$A$2:$A$603)),ROW(198:198))-1,1))</f>
        <v/>
      </c>
      <c r="B201" s="30" t="str">
        <f t="array" ref="B201">IF(ISERROR(INDEX(Longboard!$A$2:$C$603,SMALL(IF(Longboard!$C$2:$C$603=Data!$A$21,ROW(Longboard!$B$2:$B$603)),ROW(198:198))-1,2)),"",INDEX(Longboard!$A$2:$C$603,SMALL(IF(Longboard!$C$2:$C$603=Data!$A$21,ROW(Longboard!$B$2:$B$603)),ROW(198:198))-1,2))</f>
        <v/>
      </c>
      <c r="C201" s="13"/>
      <c r="D201" s="13"/>
      <c r="E201" s="13"/>
    </row>
    <row r="202" spans="1:5" ht="15.75" thickBot="1">
      <c r="A202" s="30" t="str">
        <f t="array" ref="A202">IF(ISERROR(INDEX(Longboard!$A$2:$C$603,SMALL(IF(Longboard!$C$2:$C$603=Data!$A$21,ROW(Longboard!$A$2:$A$603)),ROW(199:199))-1,1)),"",INDEX(Longboard!$A$2:$C$603,SMALL(IF(Longboard!$C$2:$C$603=Data!$A$21,ROW(Longboard!$A$2:$A$603)),ROW(199:199))-1,1))</f>
        <v/>
      </c>
      <c r="B202" s="30" t="str">
        <f t="array" ref="B202">IF(ISERROR(INDEX(Longboard!$A$2:$C$603,SMALL(IF(Longboard!$C$2:$C$603=Data!$A$21,ROW(Longboard!$B$2:$B$603)),ROW(199:199))-1,2)),"",INDEX(Longboard!$A$2:$C$603,SMALL(IF(Longboard!$C$2:$C$603=Data!$A$21,ROW(Longboard!$B$2:$B$603)),ROW(199:199))-1,2))</f>
        <v/>
      </c>
      <c r="C202" s="13"/>
      <c r="D202" s="13"/>
      <c r="E202" s="13"/>
    </row>
    <row r="203" spans="1:5" ht="15.75" thickBot="1">
      <c r="A203" s="30" t="str">
        <f t="array" ref="A203">IF(ISERROR(INDEX(Longboard!$A$2:$C$603,SMALL(IF(Longboard!$C$2:$C$603=Data!$A$21,ROW(Longboard!$A$2:$A$603)),ROW(200:200))-1,1)),"",INDEX(Longboard!$A$2:$C$603,SMALL(IF(Longboard!$C$2:$C$603=Data!$A$21,ROW(Longboard!$A$2:$A$603)),ROW(200:200))-1,1))</f>
        <v/>
      </c>
      <c r="B203" s="30" t="str">
        <f t="array" ref="B203">IF(ISERROR(INDEX(Longboard!$A$2:$C$603,SMALL(IF(Longboard!$C$2:$C$603=Data!$A$21,ROW(Longboard!$B$2:$B$603)),ROW(200:200))-1,2)),"",INDEX(Longboard!$A$2:$C$603,SMALL(IF(Longboard!$C$2:$C$603=Data!$A$21,ROW(Longboard!$B$2:$B$603)),ROW(200:200))-1,2))</f>
        <v/>
      </c>
      <c r="C203" s="13"/>
      <c r="D203" s="13"/>
      <c r="E203" s="13"/>
    </row>
    <row r="204" spans="1:5" ht="15.75" thickBot="1">
      <c r="A204" s="30" t="str">
        <f t="array" ref="A204">IF(ISERROR(INDEX(Longboard!$A$2:$C$603,SMALL(IF(Longboard!$C$2:$C$603=Data!$A$21,ROW(Longboard!$A$2:$A$603)),ROW(201:201))-1,1)),"",INDEX(Longboard!$A$2:$C$603,SMALL(IF(Longboard!$C$2:$C$603=Data!$A$21,ROW(Longboard!$A$2:$A$603)),ROW(201:201))-1,1))</f>
        <v/>
      </c>
      <c r="B204" s="30" t="str">
        <f t="array" ref="B204">IF(ISERROR(INDEX(Longboard!$A$2:$C$603,SMALL(IF(Longboard!$C$2:$C$603=Data!$A$21,ROW(Longboard!$B$2:$B$603)),ROW(201:201))-1,2)),"",INDEX(Longboard!$A$2:$C$603,SMALL(IF(Longboard!$C$2:$C$603=Data!$A$21,ROW(Longboard!$B$2:$B$603)),ROW(201:201))-1,2))</f>
        <v/>
      </c>
      <c r="C204" s="13"/>
      <c r="D204" s="13"/>
      <c r="E204" s="13"/>
    </row>
    <row r="205" spans="1:5" ht="15.75" thickBot="1">
      <c r="A205" s="30" t="str">
        <f t="array" ref="A205">IF(ISERROR(INDEX(Longboard!$A$2:$C$603,SMALL(IF(Longboard!$C$2:$C$603=Data!$A$21,ROW(Longboard!$A$2:$A$603)),ROW(202:202))-1,1)),"",INDEX(Longboard!$A$2:$C$603,SMALL(IF(Longboard!$C$2:$C$603=Data!$A$21,ROW(Longboard!$A$2:$A$603)),ROW(202:202))-1,1))</f>
        <v/>
      </c>
      <c r="B205" s="30" t="str">
        <f t="array" ref="B205">IF(ISERROR(INDEX(Longboard!$A$2:$C$603,SMALL(IF(Longboard!$C$2:$C$603=Data!$A$21,ROW(Longboard!$B$2:$B$603)),ROW(202:202))-1,2)),"",INDEX(Longboard!$A$2:$C$603,SMALL(IF(Longboard!$C$2:$C$603=Data!$A$21,ROW(Longboard!$B$2:$B$603)),ROW(202:202))-1,2))</f>
        <v/>
      </c>
      <c r="C205" s="13"/>
      <c r="D205" s="13"/>
      <c r="E205" s="13"/>
    </row>
    <row r="206" spans="1:5" ht="15.75" thickBot="1">
      <c r="A206" s="30" t="str">
        <f t="array" ref="A206">IF(ISERROR(INDEX(Longboard!$A$2:$C$603,SMALL(IF(Longboard!$C$2:$C$603=Data!$A$21,ROW(Longboard!$A$2:$A$603)),ROW(203:203))-1,1)),"",INDEX(Longboard!$A$2:$C$603,SMALL(IF(Longboard!$C$2:$C$603=Data!$A$21,ROW(Longboard!$A$2:$A$603)),ROW(203:203))-1,1))</f>
        <v/>
      </c>
      <c r="B206" s="30" t="str">
        <f t="array" ref="B206">IF(ISERROR(INDEX(Longboard!$A$2:$C$603,SMALL(IF(Longboard!$C$2:$C$603=Data!$A$21,ROW(Longboard!$B$2:$B$603)),ROW(203:203))-1,2)),"",INDEX(Longboard!$A$2:$C$603,SMALL(IF(Longboard!$C$2:$C$603=Data!$A$21,ROW(Longboard!$B$2:$B$603)),ROW(203:203))-1,2))</f>
        <v/>
      </c>
      <c r="C206" s="13"/>
      <c r="D206" s="13"/>
      <c r="E206" s="13"/>
    </row>
    <row r="207" spans="1:5" ht="15.75" thickBot="1">
      <c r="A207" s="30" t="str">
        <f t="array" ref="A207">IF(ISERROR(INDEX(Longboard!$A$2:$C$603,SMALL(IF(Longboard!$C$2:$C$603=Data!$A$21,ROW(Longboard!$A$2:$A$603)),ROW(204:204))-1,1)),"",INDEX(Longboard!$A$2:$C$603,SMALL(IF(Longboard!$C$2:$C$603=Data!$A$21,ROW(Longboard!$A$2:$A$603)),ROW(204:204))-1,1))</f>
        <v/>
      </c>
      <c r="B207" s="30" t="str">
        <f t="array" ref="B207">IF(ISERROR(INDEX(Longboard!$A$2:$C$603,SMALL(IF(Longboard!$C$2:$C$603=Data!$A$21,ROW(Longboard!$B$2:$B$603)),ROW(204:204))-1,2)),"",INDEX(Longboard!$A$2:$C$603,SMALL(IF(Longboard!$C$2:$C$603=Data!$A$21,ROW(Longboard!$B$2:$B$603)),ROW(204:204))-1,2))</f>
        <v/>
      </c>
      <c r="C207" s="13"/>
      <c r="D207" s="13"/>
      <c r="E207" s="13"/>
    </row>
    <row r="208" spans="1:5" ht="15.75" thickBot="1">
      <c r="A208" s="30" t="str">
        <f t="array" ref="A208">IF(ISERROR(INDEX(Longboard!$A$2:$C$603,SMALL(IF(Longboard!$C$2:$C$603=Data!$A$21,ROW(Longboard!$A$2:$A$603)),ROW(205:205))-1,1)),"",INDEX(Longboard!$A$2:$C$603,SMALL(IF(Longboard!$C$2:$C$603=Data!$A$21,ROW(Longboard!$A$2:$A$603)),ROW(205:205))-1,1))</f>
        <v/>
      </c>
      <c r="B208" s="30" t="str">
        <f t="array" ref="B208">IF(ISERROR(INDEX(Longboard!$A$2:$C$603,SMALL(IF(Longboard!$C$2:$C$603=Data!$A$21,ROW(Longboard!$B$2:$B$603)),ROW(205:205))-1,2)),"",INDEX(Longboard!$A$2:$C$603,SMALL(IF(Longboard!$C$2:$C$603=Data!$A$21,ROW(Longboard!$B$2:$B$603)),ROW(205:205))-1,2))</f>
        <v/>
      </c>
      <c r="C208" s="13"/>
      <c r="D208" s="13"/>
      <c r="E208" s="13"/>
    </row>
    <row r="209" spans="1:5" ht="15.75" thickBot="1">
      <c r="A209" s="30" t="str">
        <f t="array" ref="A209">IF(ISERROR(INDEX(Longboard!$A$2:$C$603,SMALL(IF(Longboard!$C$2:$C$603=Data!$A$21,ROW(Longboard!$A$2:$A$603)),ROW(206:206))-1,1)),"",INDEX(Longboard!$A$2:$C$603,SMALL(IF(Longboard!$C$2:$C$603=Data!$A$21,ROW(Longboard!$A$2:$A$603)),ROW(206:206))-1,1))</f>
        <v/>
      </c>
      <c r="B209" s="30" t="str">
        <f t="array" ref="B209">IF(ISERROR(INDEX(Longboard!$A$2:$C$603,SMALL(IF(Longboard!$C$2:$C$603=Data!$A$21,ROW(Longboard!$B$2:$B$603)),ROW(206:206))-1,2)),"",INDEX(Longboard!$A$2:$C$603,SMALL(IF(Longboard!$C$2:$C$603=Data!$A$21,ROW(Longboard!$B$2:$B$603)),ROW(206:206))-1,2))</f>
        <v/>
      </c>
      <c r="C209" s="13"/>
      <c r="D209" s="13"/>
      <c r="E209" s="13"/>
    </row>
    <row r="210" spans="1:5" ht="15.75" thickBot="1">
      <c r="A210" s="30" t="str">
        <f t="array" ref="A210">IF(ISERROR(INDEX(Longboard!$A$2:$C$603,SMALL(IF(Longboard!$C$2:$C$603=Data!$A$21,ROW(Longboard!$A$2:$A$603)),ROW(207:207))-1,1)),"",INDEX(Longboard!$A$2:$C$603,SMALL(IF(Longboard!$C$2:$C$603=Data!$A$21,ROW(Longboard!$A$2:$A$603)),ROW(207:207))-1,1))</f>
        <v/>
      </c>
      <c r="B210" s="30" t="str">
        <f t="array" ref="B210">IF(ISERROR(INDEX(Longboard!$A$2:$C$603,SMALL(IF(Longboard!$C$2:$C$603=Data!$A$21,ROW(Longboard!$B$2:$B$603)),ROW(207:207))-1,2)),"",INDEX(Longboard!$A$2:$C$603,SMALL(IF(Longboard!$C$2:$C$603=Data!$A$21,ROW(Longboard!$B$2:$B$603)),ROW(207:207))-1,2))</f>
        <v/>
      </c>
      <c r="C210" s="13"/>
      <c r="D210" s="13"/>
      <c r="E210" s="13"/>
    </row>
    <row r="211" spans="1:5" ht="15.75" thickBot="1">
      <c r="A211" s="30" t="str">
        <f t="array" ref="A211">IF(ISERROR(INDEX(Longboard!$A$2:$C$603,SMALL(IF(Longboard!$C$2:$C$603=Data!$A$21,ROW(Longboard!$A$2:$A$603)),ROW(208:208))-1,1)),"",INDEX(Longboard!$A$2:$C$603,SMALL(IF(Longboard!$C$2:$C$603=Data!$A$21,ROW(Longboard!$A$2:$A$603)),ROW(208:208))-1,1))</f>
        <v/>
      </c>
      <c r="B211" s="30" t="str">
        <f t="array" ref="B211">IF(ISERROR(INDEX(Longboard!$A$2:$C$603,SMALL(IF(Longboard!$C$2:$C$603=Data!$A$21,ROW(Longboard!$B$2:$B$603)),ROW(208:208))-1,2)),"",INDEX(Longboard!$A$2:$C$603,SMALL(IF(Longboard!$C$2:$C$603=Data!$A$21,ROW(Longboard!$B$2:$B$603)),ROW(208:208))-1,2))</f>
        <v/>
      </c>
      <c r="C211" s="13"/>
      <c r="D211" s="13"/>
      <c r="E211" s="13"/>
    </row>
    <row r="212" spans="1:5" ht="15.75" thickBot="1">
      <c r="A212" s="30" t="str">
        <f t="array" ref="A212">IF(ISERROR(INDEX(Longboard!$A$2:$C$603,SMALL(IF(Longboard!$C$2:$C$603=Data!$A$21,ROW(Longboard!$A$2:$A$603)),ROW(209:209))-1,1)),"",INDEX(Longboard!$A$2:$C$603,SMALL(IF(Longboard!$C$2:$C$603=Data!$A$21,ROW(Longboard!$A$2:$A$603)),ROW(209:209))-1,1))</f>
        <v/>
      </c>
      <c r="B212" s="30" t="str">
        <f t="array" ref="B212">IF(ISERROR(INDEX(Longboard!$A$2:$C$603,SMALL(IF(Longboard!$C$2:$C$603=Data!$A$21,ROW(Longboard!$B$2:$B$603)),ROW(209:209))-1,2)),"",INDEX(Longboard!$A$2:$C$603,SMALL(IF(Longboard!$C$2:$C$603=Data!$A$21,ROW(Longboard!$B$2:$B$603)),ROW(209:209))-1,2))</f>
        <v/>
      </c>
      <c r="C212" s="13"/>
      <c r="D212" s="13"/>
      <c r="E212" s="13"/>
    </row>
    <row r="213" spans="1:5" ht="15.75" thickBot="1">
      <c r="A213" s="30" t="str">
        <f t="array" ref="A213">IF(ISERROR(INDEX(Longboard!$A$2:$C$603,SMALL(IF(Longboard!$C$2:$C$603=Data!$A$21,ROW(Longboard!$A$2:$A$603)),ROW(210:210))-1,1)),"",INDEX(Longboard!$A$2:$C$603,SMALL(IF(Longboard!$C$2:$C$603=Data!$A$21,ROW(Longboard!$A$2:$A$603)),ROW(210:210))-1,1))</f>
        <v/>
      </c>
      <c r="B213" s="30" t="str">
        <f t="array" ref="B213">IF(ISERROR(INDEX(Longboard!$A$2:$C$603,SMALL(IF(Longboard!$C$2:$C$603=Data!$A$21,ROW(Longboard!$B$2:$B$603)),ROW(210:210))-1,2)),"",INDEX(Longboard!$A$2:$C$603,SMALL(IF(Longboard!$C$2:$C$603=Data!$A$21,ROW(Longboard!$B$2:$B$603)),ROW(210:210))-1,2))</f>
        <v/>
      </c>
      <c r="C213" s="13"/>
      <c r="D213" s="13"/>
      <c r="E213" s="13"/>
    </row>
    <row r="214" spans="1:5" ht="15.75" thickBot="1">
      <c r="A214" s="30" t="str">
        <f t="array" ref="A214">IF(ISERROR(INDEX(Longboard!$A$2:$C$603,SMALL(IF(Longboard!$C$2:$C$603=Data!$A$21,ROW(Longboard!$A$2:$A$603)),ROW(211:211))-1,1)),"",INDEX(Longboard!$A$2:$C$603,SMALL(IF(Longboard!$C$2:$C$603=Data!$A$21,ROW(Longboard!$A$2:$A$603)),ROW(211:211))-1,1))</f>
        <v/>
      </c>
      <c r="B214" s="30" t="str">
        <f t="array" ref="B214">IF(ISERROR(INDEX(Longboard!$A$2:$C$603,SMALL(IF(Longboard!$C$2:$C$603=Data!$A$21,ROW(Longboard!$B$2:$B$603)),ROW(211:211))-1,2)),"",INDEX(Longboard!$A$2:$C$603,SMALL(IF(Longboard!$C$2:$C$603=Data!$A$21,ROW(Longboard!$B$2:$B$603)),ROW(211:211))-1,2))</f>
        <v/>
      </c>
      <c r="C214" s="13"/>
      <c r="D214" s="13"/>
      <c r="E214" s="13"/>
    </row>
    <row r="215" spans="1:5" ht="15.75" thickBot="1">
      <c r="A215" s="30" t="str">
        <f t="array" ref="A215">IF(ISERROR(INDEX(Longboard!$A$2:$C$603,SMALL(IF(Longboard!$C$2:$C$603=Data!$A$21,ROW(Longboard!$A$2:$A$603)),ROW(212:212))-1,1)),"",INDEX(Longboard!$A$2:$C$603,SMALL(IF(Longboard!$C$2:$C$603=Data!$A$21,ROW(Longboard!$A$2:$A$603)),ROW(212:212))-1,1))</f>
        <v/>
      </c>
      <c r="B215" s="30" t="str">
        <f t="array" ref="B215">IF(ISERROR(INDEX(Longboard!$A$2:$C$603,SMALL(IF(Longboard!$C$2:$C$603=Data!$A$21,ROW(Longboard!$B$2:$B$603)),ROW(212:212))-1,2)),"",INDEX(Longboard!$A$2:$C$603,SMALL(IF(Longboard!$C$2:$C$603=Data!$A$21,ROW(Longboard!$B$2:$B$603)),ROW(212:212))-1,2))</f>
        <v/>
      </c>
      <c r="C215" s="13"/>
      <c r="D215" s="13"/>
      <c r="E215" s="13"/>
    </row>
    <row r="216" spans="1:5" ht="15.75" thickBot="1">
      <c r="A216" s="30" t="str">
        <f t="array" ref="A216">IF(ISERROR(INDEX(Longboard!$A$2:$C$603,SMALL(IF(Longboard!$C$2:$C$603=Data!$A$21,ROW(Longboard!$A$2:$A$603)),ROW(213:213))-1,1)),"",INDEX(Longboard!$A$2:$C$603,SMALL(IF(Longboard!$C$2:$C$603=Data!$A$21,ROW(Longboard!$A$2:$A$603)),ROW(213:213))-1,1))</f>
        <v/>
      </c>
      <c r="B216" s="30" t="str">
        <f t="array" ref="B216">IF(ISERROR(INDEX(Longboard!$A$2:$C$603,SMALL(IF(Longboard!$C$2:$C$603=Data!$A$21,ROW(Longboard!$B$2:$B$603)),ROW(213:213))-1,2)),"",INDEX(Longboard!$A$2:$C$603,SMALL(IF(Longboard!$C$2:$C$603=Data!$A$21,ROW(Longboard!$B$2:$B$603)),ROW(213:213))-1,2))</f>
        <v/>
      </c>
      <c r="C216" s="13"/>
      <c r="D216" s="13"/>
      <c r="E216" s="13"/>
    </row>
    <row r="217" spans="1:5" ht="15.75" thickBot="1">
      <c r="A217" s="30" t="str">
        <f t="array" ref="A217">IF(ISERROR(INDEX(Longboard!$A$2:$C$603,SMALL(IF(Longboard!$C$2:$C$603=Data!$A$21,ROW(Longboard!$A$2:$A$603)),ROW(214:214))-1,1)),"",INDEX(Longboard!$A$2:$C$603,SMALL(IF(Longboard!$C$2:$C$603=Data!$A$21,ROW(Longboard!$A$2:$A$603)),ROW(214:214))-1,1))</f>
        <v/>
      </c>
      <c r="B217" s="30" t="str">
        <f t="array" ref="B217">IF(ISERROR(INDEX(Longboard!$A$2:$C$603,SMALL(IF(Longboard!$C$2:$C$603=Data!$A$21,ROW(Longboard!$B$2:$B$603)),ROW(214:214))-1,2)),"",INDEX(Longboard!$A$2:$C$603,SMALL(IF(Longboard!$C$2:$C$603=Data!$A$21,ROW(Longboard!$B$2:$B$603)),ROW(214:214))-1,2))</f>
        <v/>
      </c>
      <c r="C217" s="13"/>
      <c r="D217" s="13"/>
      <c r="E217" s="13"/>
    </row>
    <row r="218" spans="1:5" ht="15.75" thickBot="1">
      <c r="A218" s="30" t="str">
        <f t="array" ref="A218">IF(ISERROR(INDEX(Longboard!$A$2:$C$603,SMALL(IF(Longboard!$C$2:$C$603=Data!$A$21,ROW(Longboard!$A$2:$A$603)),ROW(215:215))-1,1)),"",INDEX(Longboard!$A$2:$C$603,SMALL(IF(Longboard!$C$2:$C$603=Data!$A$21,ROW(Longboard!$A$2:$A$603)),ROW(215:215))-1,1))</f>
        <v/>
      </c>
      <c r="B218" s="30" t="str">
        <f t="array" ref="B218">IF(ISERROR(INDEX(Longboard!$A$2:$C$603,SMALL(IF(Longboard!$C$2:$C$603=Data!$A$21,ROW(Longboard!$B$2:$B$603)),ROW(215:215))-1,2)),"",INDEX(Longboard!$A$2:$C$603,SMALL(IF(Longboard!$C$2:$C$603=Data!$A$21,ROW(Longboard!$B$2:$B$603)),ROW(215:215))-1,2))</f>
        <v/>
      </c>
      <c r="C218" s="13"/>
      <c r="D218" s="13"/>
      <c r="E218" s="13"/>
    </row>
    <row r="219" spans="1:5" ht="15.75" thickBot="1">
      <c r="A219" s="30" t="str">
        <f t="array" ref="A219">IF(ISERROR(INDEX(Longboard!$A$2:$C$603,SMALL(IF(Longboard!$C$2:$C$603=Data!$A$21,ROW(Longboard!$A$2:$A$603)),ROW(216:216))-1,1)),"",INDEX(Longboard!$A$2:$C$603,SMALL(IF(Longboard!$C$2:$C$603=Data!$A$21,ROW(Longboard!$A$2:$A$603)),ROW(216:216))-1,1))</f>
        <v/>
      </c>
      <c r="B219" s="30" t="str">
        <f t="array" ref="B219">IF(ISERROR(INDEX(Longboard!$A$2:$C$603,SMALL(IF(Longboard!$C$2:$C$603=Data!$A$21,ROW(Longboard!$B$2:$B$603)),ROW(216:216))-1,2)),"",INDEX(Longboard!$A$2:$C$603,SMALL(IF(Longboard!$C$2:$C$603=Data!$A$21,ROW(Longboard!$B$2:$B$603)),ROW(216:216))-1,2))</f>
        <v/>
      </c>
      <c r="C219" s="13"/>
      <c r="D219" s="13"/>
      <c r="E219" s="13"/>
    </row>
    <row r="220" spans="1:5" ht="15.75" thickBot="1">
      <c r="A220" s="30" t="str">
        <f t="array" ref="A220">IF(ISERROR(INDEX(Longboard!$A$2:$C$603,SMALL(IF(Longboard!$C$2:$C$603=Data!$A$21,ROW(Longboard!$A$2:$A$603)),ROW(217:217))-1,1)),"",INDEX(Longboard!$A$2:$C$603,SMALL(IF(Longboard!$C$2:$C$603=Data!$A$21,ROW(Longboard!$A$2:$A$603)),ROW(217:217))-1,1))</f>
        <v/>
      </c>
      <c r="B220" s="30" t="str">
        <f t="array" ref="B220">IF(ISERROR(INDEX(Longboard!$A$2:$C$603,SMALL(IF(Longboard!$C$2:$C$603=Data!$A$21,ROW(Longboard!$B$2:$B$603)),ROW(217:217))-1,2)),"",INDEX(Longboard!$A$2:$C$603,SMALL(IF(Longboard!$C$2:$C$603=Data!$A$21,ROW(Longboard!$B$2:$B$603)),ROW(217:217))-1,2))</f>
        <v/>
      </c>
      <c r="C220" s="13"/>
      <c r="D220" s="13"/>
      <c r="E220" s="13"/>
    </row>
    <row r="221" spans="1:5" ht="15.75" thickBot="1">
      <c r="A221" s="30" t="str">
        <f t="array" ref="A221">IF(ISERROR(INDEX(Longboard!$A$2:$C$603,SMALL(IF(Longboard!$C$2:$C$603=Data!$A$21,ROW(Longboard!$A$2:$A$603)),ROW(218:218))-1,1)),"",INDEX(Longboard!$A$2:$C$603,SMALL(IF(Longboard!$C$2:$C$603=Data!$A$21,ROW(Longboard!$A$2:$A$603)),ROW(218:218))-1,1))</f>
        <v/>
      </c>
      <c r="B221" s="30" t="str">
        <f t="array" ref="B221">IF(ISERROR(INDEX(Longboard!$A$2:$C$603,SMALL(IF(Longboard!$C$2:$C$603=Data!$A$21,ROW(Longboard!$B$2:$B$603)),ROW(218:218))-1,2)),"",INDEX(Longboard!$A$2:$C$603,SMALL(IF(Longboard!$C$2:$C$603=Data!$A$21,ROW(Longboard!$B$2:$B$603)),ROW(218:218))-1,2))</f>
        <v/>
      </c>
      <c r="C221" s="13"/>
      <c r="D221" s="13"/>
      <c r="E221" s="13"/>
    </row>
    <row r="222" spans="1:5" ht="15.75" thickBot="1">
      <c r="A222" s="30" t="str">
        <f t="array" ref="A222">IF(ISERROR(INDEX(Longboard!$A$2:$C$603,SMALL(IF(Longboard!$C$2:$C$603=Data!$A$21,ROW(Longboard!$A$2:$A$603)),ROW(219:219))-1,1)),"",INDEX(Longboard!$A$2:$C$603,SMALL(IF(Longboard!$C$2:$C$603=Data!$A$21,ROW(Longboard!$A$2:$A$603)),ROW(219:219))-1,1))</f>
        <v/>
      </c>
      <c r="B222" s="30" t="str">
        <f t="array" ref="B222">IF(ISERROR(INDEX(Longboard!$A$2:$C$603,SMALL(IF(Longboard!$C$2:$C$603=Data!$A$21,ROW(Longboard!$B$2:$B$603)),ROW(219:219))-1,2)),"",INDEX(Longboard!$A$2:$C$603,SMALL(IF(Longboard!$C$2:$C$603=Data!$A$21,ROW(Longboard!$B$2:$B$603)),ROW(219:219))-1,2))</f>
        <v/>
      </c>
      <c r="C222" s="13"/>
      <c r="D222" s="13"/>
      <c r="E222" s="13"/>
    </row>
    <row r="223" spans="1:5" ht="15.75" thickBot="1">
      <c r="A223" s="30" t="str">
        <f t="array" ref="A223">IF(ISERROR(INDEX(Longboard!$A$2:$C$603,SMALL(IF(Longboard!$C$2:$C$603=Data!$A$21,ROW(Longboard!$A$2:$A$603)),ROW(220:220))-1,1)),"",INDEX(Longboard!$A$2:$C$603,SMALL(IF(Longboard!$C$2:$C$603=Data!$A$21,ROW(Longboard!$A$2:$A$603)),ROW(220:220))-1,1))</f>
        <v/>
      </c>
      <c r="B223" s="30" t="str">
        <f t="array" ref="B223">IF(ISERROR(INDEX(Longboard!$A$2:$C$603,SMALL(IF(Longboard!$C$2:$C$603=Data!$A$21,ROW(Longboard!$B$2:$B$603)),ROW(220:220))-1,2)),"",INDEX(Longboard!$A$2:$C$603,SMALL(IF(Longboard!$C$2:$C$603=Data!$A$21,ROW(Longboard!$B$2:$B$603)),ROW(220:220))-1,2))</f>
        <v/>
      </c>
      <c r="C223" s="13"/>
      <c r="D223" s="13"/>
      <c r="E223" s="13"/>
    </row>
    <row r="224" spans="1:5" ht="15.75" thickBot="1">
      <c r="A224" s="30" t="str">
        <f t="array" ref="A224">IF(ISERROR(INDEX(Longboard!$A$2:$C$603,SMALL(IF(Longboard!$C$2:$C$603=Data!$A$21,ROW(Longboard!$A$2:$A$603)),ROW(221:221))-1,1)),"",INDEX(Longboard!$A$2:$C$603,SMALL(IF(Longboard!$C$2:$C$603=Data!$A$21,ROW(Longboard!$A$2:$A$603)),ROW(221:221))-1,1))</f>
        <v/>
      </c>
      <c r="B224" s="30" t="str">
        <f t="array" ref="B224">IF(ISERROR(INDEX(Longboard!$A$2:$C$603,SMALL(IF(Longboard!$C$2:$C$603=Data!$A$21,ROW(Longboard!$B$2:$B$603)),ROW(221:221))-1,2)),"",INDEX(Longboard!$A$2:$C$603,SMALL(IF(Longboard!$C$2:$C$603=Data!$A$21,ROW(Longboard!$B$2:$B$603)),ROW(221:221))-1,2))</f>
        <v/>
      </c>
      <c r="C224" s="13"/>
      <c r="D224" s="13"/>
      <c r="E224" s="13"/>
    </row>
    <row r="225" spans="1:5" ht="15.75" thickBot="1">
      <c r="A225" s="30" t="str">
        <f t="array" ref="A225">IF(ISERROR(INDEX(Longboard!$A$2:$C$603,SMALL(IF(Longboard!$C$2:$C$603=Data!$A$21,ROW(Longboard!$A$2:$A$603)),ROW(222:222))-1,1)),"",INDEX(Longboard!$A$2:$C$603,SMALL(IF(Longboard!$C$2:$C$603=Data!$A$21,ROW(Longboard!$A$2:$A$603)),ROW(222:222))-1,1))</f>
        <v/>
      </c>
      <c r="B225" s="30" t="str">
        <f t="array" ref="B225">IF(ISERROR(INDEX(Longboard!$A$2:$C$603,SMALL(IF(Longboard!$C$2:$C$603=Data!$A$21,ROW(Longboard!$B$2:$B$603)),ROW(222:222))-1,2)),"",INDEX(Longboard!$A$2:$C$603,SMALL(IF(Longboard!$C$2:$C$603=Data!$A$21,ROW(Longboard!$B$2:$B$603)),ROW(222:222))-1,2))</f>
        <v/>
      </c>
      <c r="C225" s="13"/>
      <c r="D225" s="13"/>
      <c r="E225" s="13"/>
    </row>
    <row r="226" spans="1:5" ht="15.75" thickBot="1">
      <c r="A226" s="30" t="str">
        <f t="array" ref="A226">IF(ISERROR(INDEX(Longboard!$A$2:$C$603,SMALL(IF(Longboard!$C$2:$C$603=Data!$A$21,ROW(Longboard!$A$2:$A$603)),ROW(223:223))-1,1)),"",INDEX(Longboard!$A$2:$C$603,SMALL(IF(Longboard!$C$2:$C$603=Data!$A$21,ROW(Longboard!$A$2:$A$603)),ROW(223:223))-1,1))</f>
        <v/>
      </c>
      <c r="B226" s="30" t="str">
        <f t="array" ref="B226">IF(ISERROR(INDEX(Longboard!$A$2:$C$603,SMALL(IF(Longboard!$C$2:$C$603=Data!$A$21,ROW(Longboard!$B$2:$B$603)),ROW(223:223))-1,2)),"",INDEX(Longboard!$A$2:$C$603,SMALL(IF(Longboard!$C$2:$C$603=Data!$A$21,ROW(Longboard!$B$2:$B$603)),ROW(223:223))-1,2))</f>
        <v/>
      </c>
      <c r="C226" s="13"/>
      <c r="D226" s="13"/>
      <c r="E226" s="13"/>
    </row>
    <row r="227" spans="1:5" ht="15.75" thickBot="1">
      <c r="A227" s="30" t="str">
        <f t="array" ref="A227">IF(ISERROR(INDEX(Longboard!$A$2:$C$603,SMALL(IF(Longboard!$C$2:$C$603=Data!$A$21,ROW(Longboard!$A$2:$A$603)),ROW(224:224))-1,1)),"",INDEX(Longboard!$A$2:$C$603,SMALL(IF(Longboard!$C$2:$C$603=Data!$A$21,ROW(Longboard!$A$2:$A$603)),ROW(224:224))-1,1))</f>
        <v/>
      </c>
      <c r="B227" s="30" t="str">
        <f t="array" ref="B227">IF(ISERROR(INDEX(Longboard!$A$2:$C$603,SMALL(IF(Longboard!$C$2:$C$603=Data!$A$21,ROW(Longboard!$B$2:$B$603)),ROW(224:224))-1,2)),"",INDEX(Longboard!$A$2:$C$603,SMALL(IF(Longboard!$C$2:$C$603=Data!$A$21,ROW(Longboard!$B$2:$B$603)),ROW(224:224))-1,2))</f>
        <v/>
      </c>
      <c r="C227" s="13"/>
      <c r="D227" s="13"/>
      <c r="E227" s="13"/>
    </row>
    <row r="228" spans="1:5" ht="15.75" thickBot="1">
      <c r="A228" s="30" t="str">
        <f t="array" ref="A228">IF(ISERROR(INDEX(Longboard!$A$2:$C$603,SMALL(IF(Longboard!$C$2:$C$603=Data!$A$21,ROW(Longboard!$A$2:$A$603)),ROW(225:225))-1,1)),"",INDEX(Longboard!$A$2:$C$603,SMALL(IF(Longboard!$C$2:$C$603=Data!$A$21,ROW(Longboard!$A$2:$A$603)),ROW(225:225))-1,1))</f>
        <v/>
      </c>
      <c r="B228" s="30" t="str">
        <f t="array" ref="B228">IF(ISERROR(INDEX(Longboard!$A$2:$C$603,SMALL(IF(Longboard!$C$2:$C$603=Data!$A$21,ROW(Longboard!$B$2:$B$603)),ROW(225:225))-1,2)),"",INDEX(Longboard!$A$2:$C$603,SMALL(IF(Longboard!$C$2:$C$603=Data!$A$21,ROW(Longboard!$B$2:$B$603)),ROW(225:225))-1,2))</f>
        <v/>
      </c>
      <c r="C228" s="13"/>
      <c r="D228" s="13"/>
      <c r="E228" s="13"/>
    </row>
    <row r="229" spans="1:5" ht="15.75" thickBot="1">
      <c r="A229" s="30" t="str">
        <f t="array" ref="A229">IF(ISERROR(INDEX(Longboard!$A$2:$C$603,SMALL(IF(Longboard!$C$2:$C$603=Data!$A$21,ROW(Longboard!$A$2:$A$603)),ROW(226:226))-1,1)),"",INDEX(Longboard!$A$2:$C$603,SMALL(IF(Longboard!$C$2:$C$603=Data!$A$21,ROW(Longboard!$A$2:$A$603)),ROW(226:226))-1,1))</f>
        <v/>
      </c>
      <c r="B229" s="30" t="str">
        <f t="array" ref="B229">IF(ISERROR(INDEX(Longboard!$A$2:$C$603,SMALL(IF(Longboard!$C$2:$C$603=Data!$A$21,ROW(Longboard!$B$2:$B$603)),ROW(226:226))-1,2)),"",INDEX(Longboard!$A$2:$C$603,SMALL(IF(Longboard!$C$2:$C$603=Data!$A$21,ROW(Longboard!$B$2:$B$603)),ROW(226:226))-1,2))</f>
        <v/>
      </c>
      <c r="C229" s="13"/>
      <c r="D229" s="13"/>
      <c r="E229" s="13"/>
    </row>
    <row r="230" spans="1:5" ht="15.75" thickBot="1">
      <c r="A230" s="30" t="str">
        <f t="array" ref="A230">IF(ISERROR(INDEX(Longboard!$A$2:$C$603,SMALL(IF(Longboard!$C$2:$C$603=Data!$A$21,ROW(Longboard!$A$2:$A$603)),ROW(227:227))-1,1)),"",INDEX(Longboard!$A$2:$C$603,SMALL(IF(Longboard!$C$2:$C$603=Data!$A$21,ROW(Longboard!$A$2:$A$603)),ROW(227:227))-1,1))</f>
        <v/>
      </c>
      <c r="B230" s="30" t="str">
        <f t="array" ref="B230">IF(ISERROR(INDEX(Longboard!$A$2:$C$603,SMALL(IF(Longboard!$C$2:$C$603=Data!$A$21,ROW(Longboard!$B$2:$B$603)),ROW(227:227))-1,2)),"",INDEX(Longboard!$A$2:$C$603,SMALL(IF(Longboard!$C$2:$C$603=Data!$A$21,ROW(Longboard!$B$2:$B$603)),ROW(227:227))-1,2))</f>
        <v/>
      </c>
      <c r="C230" s="13"/>
      <c r="D230" s="13"/>
      <c r="E230" s="13"/>
    </row>
    <row r="231" spans="1:5" ht="15.75" thickBot="1">
      <c r="A231" s="30" t="str">
        <f t="array" ref="A231">IF(ISERROR(INDEX(Longboard!$A$2:$C$603,SMALL(IF(Longboard!$C$2:$C$603=Data!$A$21,ROW(Longboard!$A$2:$A$603)),ROW(228:228))-1,1)),"",INDEX(Longboard!$A$2:$C$603,SMALL(IF(Longboard!$C$2:$C$603=Data!$A$21,ROW(Longboard!$A$2:$A$603)),ROW(228:228))-1,1))</f>
        <v/>
      </c>
      <c r="B231" s="30" t="str">
        <f t="array" ref="B231">IF(ISERROR(INDEX(Longboard!$A$2:$C$603,SMALL(IF(Longboard!$C$2:$C$603=Data!$A$21,ROW(Longboard!$B$2:$B$603)),ROW(228:228))-1,2)),"",INDEX(Longboard!$A$2:$C$603,SMALL(IF(Longboard!$C$2:$C$603=Data!$A$21,ROW(Longboard!$B$2:$B$603)),ROW(228:228))-1,2))</f>
        <v/>
      </c>
      <c r="C231" s="13"/>
      <c r="D231" s="13"/>
      <c r="E231" s="13"/>
    </row>
    <row r="232" spans="1:5" ht="15.75" thickBot="1">
      <c r="A232" s="30" t="str">
        <f t="array" ref="A232">IF(ISERROR(INDEX(Longboard!$A$2:$C$603,SMALL(IF(Longboard!$C$2:$C$603=Data!$A$21,ROW(Longboard!$A$2:$A$603)),ROW(229:229))-1,1)),"",INDEX(Longboard!$A$2:$C$603,SMALL(IF(Longboard!$C$2:$C$603=Data!$A$21,ROW(Longboard!$A$2:$A$603)),ROW(229:229))-1,1))</f>
        <v/>
      </c>
      <c r="B232" s="30" t="str">
        <f t="array" ref="B232">IF(ISERROR(INDEX(Longboard!$A$2:$C$603,SMALL(IF(Longboard!$C$2:$C$603=Data!$A$21,ROW(Longboard!$B$2:$B$603)),ROW(229:229))-1,2)),"",INDEX(Longboard!$A$2:$C$603,SMALL(IF(Longboard!$C$2:$C$603=Data!$A$21,ROW(Longboard!$B$2:$B$603)),ROW(229:229))-1,2))</f>
        <v/>
      </c>
      <c r="C232" s="13"/>
      <c r="D232" s="13"/>
      <c r="E232" s="13"/>
    </row>
    <row r="233" spans="1:5" ht="15.75" thickBot="1">
      <c r="A233" s="30" t="str">
        <f t="array" ref="A233">IF(ISERROR(INDEX(Longboard!$A$2:$C$603,SMALL(IF(Longboard!$C$2:$C$603=Data!$A$21,ROW(Longboard!$A$2:$A$603)),ROW(230:230))-1,1)),"",INDEX(Longboard!$A$2:$C$603,SMALL(IF(Longboard!$C$2:$C$603=Data!$A$21,ROW(Longboard!$A$2:$A$603)),ROW(230:230))-1,1))</f>
        <v/>
      </c>
      <c r="B233" s="30" t="str">
        <f t="array" ref="B233">IF(ISERROR(INDEX(Longboard!$A$2:$C$603,SMALL(IF(Longboard!$C$2:$C$603=Data!$A$21,ROW(Longboard!$B$2:$B$603)),ROW(230:230))-1,2)),"",INDEX(Longboard!$A$2:$C$603,SMALL(IF(Longboard!$C$2:$C$603=Data!$A$21,ROW(Longboard!$B$2:$B$603)),ROW(230:230))-1,2))</f>
        <v/>
      </c>
      <c r="C233" s="13"/>
      <c r="D233" s="13"/>
      <c r="E233" s="13"/>
    </row>
    <row r="234" spans="1:5" ht="15.75" thickBot="1">
      <c r="A234" s="30" t="str">
        <f t="array" ref="A234">IF(ISERROR(INDEX(Longboard!$A$2:$C$603,SMALL(IF(Longboard!$C$2:$C$603=Data!$A$21,ROW(Longboard!$A$2:$A$603)),ROW(231:231))-1,1)),"",INDEX(Longboard!$A$2:$C$603,SMALL(IF(Longboard!$C$2:$C$603=Data!$A$21,ROW(Longboard!$A$2:$A$603)),ROW(231:231))-1,1))</f>
        <v/>
      </c>
      <c r="B234" s="30" t="str">
        <f t="array" ref="B234">IF(ISERROR(INDEX(Longboard!$A$2:$C$603,SMALL(IF(Longboard!$C$2:$C$603=Data!$A$21,ROW(Longboard!$B$2:$B$603)),ROW(231:231))-1,2)),"",INDEX(Longboard!$A$2:$C$603,SMALL(IF(Longboard!$C$2:$C$603=Data!$A$21,ROW(Longboard!$B$2:$B$603)),ROW(231:231))-1,2))</f>
        <v/>
      </c>
      <c r="C234" s="13"/>
      <c r="D234" s="13"/>
      <c r="E234" s="13"/>
    </row>
    <row r="235" spans="1:5" ht="15.75" thickBot="1">
      <c r="A235" s="30" t="str">
        <f t="array" ref="A235">IF(ISERROR(INDEX(Longboard!$A$2:$C$603,SMALL(IF(Longboard!$C$2:$C$603=Data!$A$21,ROW(Longboard!$A$2:$A$603)),ROW(232:232))-1,1)),"",INDEX(Longboard!$A$2:$C$603,SMALL(IF(Longboard!$C$2:$C$603=Data!$A$21,ROW(Longboard!$A$2:$A$603)),ROW(232:232))-1,1))</f>
        <v/>
      </c>
      <c r="B235" s="30" t="str">
        <f t="array" ref="B235">IF(ISERROR(INDEX(Longboard!$A$2:$C$603,SMALL(IF(Longboard!$C$2:$C$603=Data!$A$21,ROW(Longboard!$B$2:$B$603)),ROW(232:232))-1,2)),"",INDEX(Longboard!$A$2:$C$603,SMALL(IF(Longboard!$C$2:$C$603=Data!$A$21,ROW(Longboard!$B$2:$B$603)),ROW(232:232))-1,2))</f>
        <v/>
      </c>
      <c r="C235" s="13"/>
      <c r="D235" s="13"/>
      <c r="E235" s="13"/>
    </row>
    <row r="236" spans="1:5" ht="15.75" thickBot="1">
      <c r="A236" s="30" t="str">
        <f t="array" ref="A236">IF(ISERROR(INDEX(Longboard!$A$2:$C$603,SMALL(IF(Longboard!$C$2:$C$603=Data!$A$21,ROW(Longboard!$A$2:$A$603)),ROW(233:233))-1,1)),"",INDEX(Longboard!$A$2:$C$603,SMALL(IF(Longboard!$C$2:$C$603=Data!$A$21,ROW(Longboard!$A$2:$A$603)),ROW(233:233))-1,1))</f>
        <v/>
      </c>
      <c r="B236" s="30" t="str">
        <f t="array" ref="B236">IF(ISERROR(INDEX(Longboard!$A$2:$C$603,SMALL(IF(Longboard!$C$2:$C$603=Data!$A$21,ROW(Longboard!$B$2:$B$603)),ROW(233:233))-1,2)),"",INDEX(Longboard!$A$2:$C$603,SMALL(IF(Longboard!$C$2:$C$603=Data!$A$21,ROW(Longboard!$B$2:$B$603)),ROW(233:233))-1,2))</f>
        <v/>
      </c>
      <c r="C236" s="13"/>
      <c r="D236" s="13"/>
      <c r="E236" s="13"/>
    </row>
    <row r="237" spans="1:5" ht="15.75" thickBot="1">
      <c r="A237" s="30" t="str">
        <f t="array" ref="A237">IF(ISERROR(INDEX(Longboard!$A$2:$C$603,SMALL(IF(Longboard!$C$2:$C$603=Data!$A$21,ROW(Longboard!$A$2:$A$603)),ROW(234:234))-1,1)),"",INDEX(Longboard!$A$2:$C$603,SMALL(IF(Longboard!$C$2:$C$603=Data!$A$21,ROW(Longboard!$A$2:$A$603)),ROW(234:234))-1,1))</f>
        <v/>
      </c>
      <c r="B237" s="30" t="str">
        <f t="array" ref="B237">IF(ISERROR(INDEX(Longboard!$A$2:$C$603,SMALL(IF(Longboard!$C$2:$C$603=Data!$A$21,ROW(Longboard!$B$2:$B$603)),ROW(234:234))-1,2)),"",INDEX(Longboard!$A$2:$C$603,SMALL(IF(Longboard!$C$2:$C$603=Data!$A$21,ROW(Longboard!$B$2:$B$603)),ROW(234:234))-1,2))</f>
        <v/>
      </c>
      <c r="C237" s="13"/>
      <c r="D237" s="13"/>
      <c r="E237" s="13"/>
    </row>
    <row r="238" spans="1:5" ht="15.75" thickBot="1">
      <c r="A238" s="30" t="str">
        <f t="array" ref="A238">IF(ISERROR(INDEX(Longboard!$A$2:$C$603,SMALL(IF(Longboard!$C$2:$C$603=Data!$A$21,ROW(Longboard!$A$2:$A$603)),ROW(235:235))-1,1)),"",INDEX(Longboard!$A$2:$C$603,SMALL(IF(Longboard!$C$2:$C$603=Data!$A$21,ROW(Longboard!$A$2:$A$603)),ROW(235:235))-1,1))</f>
        <v/>
      </c>
      <c r="B238" s="30" t="str">
        <f t="array" ref="B238">IF(ISERROR(INDEX(Longboard!$A$2:$C$603,SMALL(IF(Longboard!$C$2:$C$603=Data!$A$21,ROW(Longboard!$B$2:$B$603)),ROW(235:235))-1,2)),"",INDEX(Longboard!$A$2:$C$603,SMALL(IF(Longboard!$C$2:$C$603=Data!$A$21,ROW(Longboard!$B$2:$B$603)),ROW(235:235))-1,2))</f>
        <v/>
      </c>
      <c r="C238" s="13"/>
      <c r="D238" s="13"/>
      <c r="E238" s="13"/>
    </row>
    <row r="239" spans="1:5" ht="15.75" thickBot="1">
      <c r="A239" s="30" t="str">
        <f t="array" ref="A239">IF(ISERROR(INDEX(Longboard!$A$2:$C$603,SMALL(IF(Longboard!$C$2:$C$603=Data!$A$21,ROW(Longboard!$A$2:$A$603)),ROW(236:236))-1,1)),"",INDEX(Longboard!$A$2:$C$603,SMALL(IF(Longboard!$C$2:$C$603=Data!$A$21,ROW(Longboard!$A$2:$A$603)),ROW(236:236))-1,1))</f>
        <v/>
      </c>
      <c r="B239" s="30" t="str">
        <f t="array" ref="B239">IF(ISERROR(INDEX(Longboard!$A$2:$C$603,SMALL(IF(Longboard!$C$2:$C$603=Data!$A$21,ROW(Longboard!$B$2:$B$603)),ROW(236:236))-1,2)),"",INDEX(Longboard!$A$2:$C$603,SMALL(IF(Longboard!$C$2:$C$603=Data!$A$21,ROW(Longboard!$B$2:$B$603)),ROW(236:236))-1,2))</f>
        <v/>
      </c>
      <c r="C239" s="13"/>
      <c r="D239" s="13"/>
      <c r="E239" s="13"/>
    </row>
    <row r="240" spans="1:5" ht="15.75" thickBot="1">
      <c r="A240" s="30" t="str">
        <f t="array" ref="A240">IF(ISERROR(INDEX(Longboard!$A$2:$C$603,SMALL(IF(Longboard!$C$2:$C$603=Data!$A$21,ROW(Longboard!$A$2:$A$603)),ROW(237:237))-1,1)),"",INDEX(Longboard!$A$2:$C$603,SMALL(IF(Longboard!$C$2:$C$603=Data!$A$21,ROW(Longboard!$A$2:$A$603)),ROW(237:237))-1,1))</f>
        <v/>
      </c>
      <c r="B240" s="30" t="str">
        <f t="array" ref="B240">IF(ISERROR(INDEX(Longboard!$A$2:$C$603,SMALL(IF(Longboard!$C$2:$C$603=Data!$A$21,ROW(Longboard!$B$2:$B$603)),ROW(237:237))-1,2)),"",INDEX(Longboard!$A$2:$C$603,SMALL(IF(Longboard!$C$2:$C$603=Data!$A$21,ROW(Longboard!$B$2:$B$603)),ROW(237:237))-1,2))</f>
        <v/>
      </c>
      <c r="C240" s="13"/>
      <c r="D240" s="13"/>
      <c r="E240" s="13"/>
    </row>
    <row r="241" spans="1:5" ht="15.75" thickBot="1">
      <c r="A241" s="30" t="str">
        <f t="array" ref="A241">IF(ISERROR(INDEX(Longboard!$A$2:$C$603,SMALL(IF(Longboard!$C$2:$C$603=Data!$A$21,ROW(Longboard!$A$2:$A$603)),ROW(238:238))-1,1)),"",INDEX(Longboard!$A$2:$C$603,SMALL(IF(Longboard!$C$2:$C$603=Data!$A$21,ROW(Longboard!$A$2:$A$603)),ROW(238:238))-1,1))</f>
        <v/>
      </c>
      <c r="B241" s="30" t="str">
        <f t="array" ref="B241">IF(ISERROR(INDEX(Longboard!$A$2:$C$603,SMALL(IF(Longboard!$C$2:$C$603=Data!$A$21,ROW(Longboard!$B$2:$B$603)),ROW(238:238))-1,2)),"",INDEX(Longboard!$A$2:$C$603,SMALL(IF(Longboard!$C$2:$C$603=Data!$A$21,ROW(Longboard!$B$2:$B$603)),ROW(238:238))-1,2))</f>
        <v/>
      </c>
      <c r="C241" s="13"/>
      <c r="D241" s="13"/>
      <c r="E241" s="13"/>
    </row>
    <row r="242" spans="1:5" ht="15.75" thickBot="1">
      <c r="A242" s="30" t="str">
        <f t="array" ref="A242">IF(ISERROR(INDEX(Longboard!$A$2:$C$603,SMALL(IF(Longboard!$C$2:$C$603=Data!$A$21,ROW(Longboard!$A$2:$A$603)),ROW(239:239))-1,1)),"",INDEX(Longboard!$A$2:$C$603,SMALL(IF(Longboard!$C$2:$C$603=Data!$A$21,ROW(Longboard!$A$2:$A$603)),ROW(239:239))-1,1))</f>
        <v/>
      </c>
      <c r="B242" s="30" t="str">
        <f t="array" ref="B242">IF(ISERROR(INDEX(Longboard!$A$2:$C$603,SMALL(IF(Longboard!$C$2:$C$603=Data!$A$21,ROW(Longboard!$B$2:$B$603)),ROW(239:239))-1,2)),"",INDEX(Longboard!$A$2:$C$603,SMALL(IF(Longboard!$C$2:$C$603=Data!$A$21,ROW(Longboard!$B$2:$B$603)),ROW(239:239))-1,2))</f>
        <v/>
      </c>
      <c r="C242" s="13"/>
      <c r="D242" s="13"/>
      <c r="E242" s="13"/>
    </row>
    <row r="243" spans="1:5" ht="15.75" thickBot="1">
      <c r="A243" s="30" t="str">
        <f t="array" ref="A243">IF(ISERROR(INDEX(Longboard!$A$2:$C$603,SMALL(IF(Longboard!$C$2:$C$603=Data!$A$21,ROW(Longboard!$A$2:$A$603)),ROW(240:240))-1,1)),"",INDEX(Longboard!$A$2:$C$603,SMALL(IF(Longboard!$C$2:$C$603=Data!$A$21,ROW(Longboard!$A$2:$A$603)),ROW(240:240))-1,1))</f>
        <v/>
      </c>
      <c r="B243" s="30" t="str">
        <f t="array" ref="B243">IF(ISERROR(INDEX(Longboard!$A$2:$C$603,SMALL(IF(Longboard!$C$2:$C$603=Data!$A$21,ROW(Longboard!$B$2:$B$603)),ROW(240:240))-1,2)),"",INDEX(Longboard!$A$2:$C$603,SMALL(IF(Longboard!$C$2:$C$603=Data!$A$21,ROW(Longboard!$B$2:$B$603)),ROW(240:240))-1,2))</f>
        <v/>
      </c>
      <c r="C243" s="13"/>
      <c r="D243" s="13"/>
      <c r="E243" s="13"/>
    </row>
    <row r="244" spans="1:5" ht="15.75" thickBot="1">
      <c r="A244" s="30" t="str">
        <f t="array" ref="A244">IF(ISERROR(INDEX(Longboard!$A$2:$C$603,SMALL(IF(Longboard!$C$2:$C$603=Data!$A$21,ROW(Longboard!$A$2:$A$603)),ROW(241:241))-1,1)),"",INDEX(Longboard!$A$2:$C$603,SMALL(IF(Longboard!$C$2:$C$603=Data!$A$21,ROW(Longboard!$A$2:$A$603)),ROW(241:241))-1,1))</f>
        <v/>
      </c>
      <c r="B244" s="30" t="str">
        <f t="array" ref="B244">IF(ISERROR(INDEX(Longboard!$A$2:$C$603,SMALL(IF(Longboard!$C$2:$C$603=Data!$A$21,ROW(Longboard!$B$2:$B$603)),ROW(241:241))-1,2)),"",INDEX(Longboard!$A$2:$C$603,SMALL(IF(Longboard!$C$2:$C$603=Data!$A$21,ROW(Longboard!$B$2:$B$603)),ROW(241:241))-1,2))</f>
        <v/>
      </c>
      <c r="C244" s="13"/>
      <c r="D244" s="13"/>
      <c r="E244" s="13"/>
    </row>
    <row r="245" spans="1:5" ht="15.75" thickBot="1">
      <c r="A245" s="30" t="str">
        <f t="array" ref="A245">IF(ISERROR(INDEX(Longboard!$A$2:$C$603,SMALL(IF(Longboard!$C$2:$C$603=Data!$A$21,ROW(Longboard!$A$2:$A$603)),ROW(242:242))-1,1)),"",INDEX(Longboard!$A$2:$C$603,SMALL(IF(Longboard!$C$2:$C$603=Data!$A$21,ROW(Longboard!$A$2:$A$603)),ROW(242:242))-1,1))</f>
        <v/>
      </c>
      <c r="B245" s="30" t="str">
        <f t="array" ref="B245">IF(ISERROR(INDEX(Longboard!$A$2:$C$603,SMALL(IF(Longboard!$C$2:$C$603=Data!$A$21,ROW(Longboard!$B$2:$B$603)),ROW(242:242))-1,2)),"",INDEX(Longboard!$A$2:$C$603,SMALL(IF(Longboard!$C$2:$C$603=Data!$A$21,ROW(Longboard!$B$2:$B$603)),ROW(242:242))-1,2))</f>
        <v/>
      </c>
      <c r="C245" s="13"/>
      <c r="D245" s="13"/>
      <c r="E245" s="13"/>
    </row>
    <row r="246" spans="1:5" ht="15.75" thickBot="1">
      <c r="A246" s="30" t="str">
        <f t="array" ref="A246">IF(ISERROR(INDEX(Longboard!$A$2:$C$603,SMALL(IF(Longboard!$C$2:$C$603=Data!$A$21,ROW(Longboard!$A$2:$A$603)),ROW(243:243))-1,1)),"",INDEX(Longboard!$A$2:$C$603,SMALL(IF(Longboard!$C$2:$C$603=Data!$A$21,ROW(Longboard!$A$2:$A$603)),ROW(243:243))-1,1))</f>
        <v/>
      </c>
      <c r="B246" s="30" t="str">
        <f t="array" ref="B246">IF(ISERROR(INDEX(Longboard!$A$2:$C$603,SMALL(IF(Longboard!$C$2:$C$603=Data!$A$21,ROW(Longboard!$B$2:$B$603)),ROW(243:243))-1,2)),"",INDEX(Longboard!$A$2:$C$603,SMALL(IF(Longboard!$C$2:$C$603=Data!$A$21,ROW(Longboard!$B$2:$B$603)),ROW(243:243))-1,2))</f>
        <v/>
      </c>
      <c r="C246" s="13"/>
      <c r="D246" s="13"/>
      <c r="E246" s="13"/>
    </row>
    <row r="247" spans="1:5" ht="15.75" thickBot="1">
      <c r="A247" s="30" t="str">
        <f t="array" ref="A247">IF(ISERROR(INDEX(Longboard!$A$2:$C$603,SMALL(IF(Longboard!$C$2:$C$603=Data!$A$21,ROW(Longboard!$A$2:$A$603)),ROW(244:244))-1,1)),"",INDEX(Longboard!$A$2:$C$603,SMALL(IF(Longboard!$C$2:$C$603=Data!$A$21,ROW(Longboard!$A$2:$A$603)),ROW(244:244))-1,1))</f>
        <v/>
      </c>
      <c r="B247" s="30" t="str">
        <f t="array" ref="B247">IF(ISERROR(INDEX(Longboard!$A$2:$C$603,SMALL(IF(Longboard!$C$2:$C$603=Data!$A$21,ROW(Longboard!$B$2:$B$603)),ROW(244:244))-1,2)),"",INDEX(Longboard!$A$2:$C$603,SMALL(IF(Longboard!$C$2:$C$603=Data!$A$21,ROW(Longboard!$B$2:$B$603)),ROW(244:244))-1,2))</f>
        <v/>
      </c>
      <c r="C247" s="13"/>
      <c r="D247" s="13"/>
      <c r="E247" s="13"/>
    </row>
    <row r="248" spans="1:5" ht="15.75" thickBot="1">
      <c r="A248" s="30" t="str">
        <f t="array" ref="A248">IF(ISERROR(INDEX(Longboard!$A$2:$C$603,SMALL(IF(Longboard!$C$2:$C$603=Data!$A$21,ROW(Longboard!$A$2:$A$603)),ROW(245:245))-1,1)),"",INDEX(Longboard!$A$2:$C$603,SMALL(IF(Longboard!$C$2:$C$603=Data!$A$21,ROW(Longboard!$A$2:$A$603)),ROW(245:245))-1,1))</f>
        <v/>
      </c>
      <c r="B248" s="30" t="str">
        <f t="array" ref="B248">IF(ISERROR(INDEX(Longboard!$A$2:$C$603,SMALL(IF(Longboard!$C$2:$C$603=Data!$A$21,ROW(Longboard!$B$2:$B$603)),ROW(245:245))-1,2)),"",INDEX(Longboard!$A$2:$C$603,SMALL(IF(Longboard!$C$2:$C$603=Data!$A$21,ROW(Longboard!$B$2:$B$603)),ROW(245:245))-1,2))</f>
        <v/>
      </c>
      <c r="C248" s="13"/>
      <c r="D248" s="13"/>
      <c r="E248" s="13"/>
    </row>
    <row r="249" spans="1:5" ht="15.75" thickBot="1">
      <c r="A249" s="30" t="str">
        <f t="array" ref="A249">IF(ISERROR(INDEX(Longboard!$A$2:$C$603,SMALL(IF(Longboard!$C$2:$C$603=Data!$A$21,ROW(Longboard!$A$2:$A$603)),ROW(246:246))-1,1)),"",INDEX(Longboard!$A$2:$C$603,SMALL(IF(Longboard!$C$2:$C$603=Data!$A$21,ROW(Longboard!$A$2:$A$603)),ROW(246:246))-1,1))</f>
        <v/>
      </c>
      <c r="B249" s="30" t="str">
        <f t="array" ref="B249">IF(ISERROR(INDEX(Longboard!$A$2:$C$603,SMALL(IF(Longboard!$C$2:$C$603=Data!$A$21,ROW(Longboard!$B$2:$B$603)),ROW(246:246))-1,2)),"",INDEX(Longboard!$A$2:$C$603,SMALL(IF(Longboard!$C$2:$C$603=Data!$A$21,ROW(Longboard!$B$2:$B$603)),ROW(246:246))-1,2))</f>
        <v/>
      </c>
      <c r="C249" s="13"/>
      <c r="D249" s="13"/>
      <c r="E249" s="13"/>
    </row>
    <row r="250" spans="1:5" ht="15.75" thickBot="1">
      <c r="A250" s="30" t="str">
        <f t="array" ref="A250">IF(ISERROR(INDEX(Longboard!$A$2:$C$603,SMALL(IF(Longboard!$C$2:$C$603=Data!$A$21,ROW(Longboard!$A$2:$A$603)),ROW(247:247))-1,1)),"",INDEX(Longboard!$A$2:$C$603,SMALL(IF(Longboard!$C$2:$C$603=Data!$A$21,ROW(Longboard!$A$2:$A$603)),ROW(247:247))-1,1))</f>
        <v/>
      </c>
      <c r="B250" s="30" t="str">
        <f t="array" ref="B250">IF(ISERROR(INDEX(Longboard!$A$2:$C$603,SMALL(IF(Longboard!$C$2:$C$603=Data!$A$21,ROW(Longboard!$B$2:$B$603)),ROW(247:247))-1,2)),"",INDEX(Longboard!$A$2:$C$603,SMALL(IF(Longboard!$C$2:$C$603=Data!$A$21,ROW(Longboard!$B$2:$B$603)),ROW(247:247))-1,2))</f>
        <v/>
      </c>
      <c r="C250" s="13"/>
      <c r="D250" s="13"/>
      <c r="E250" s="13"/>
    </row>
    <row r="251" spans="1:5" ht="15.75" thickBot="1">
      <c r="A251" s="30" t="str">
        <f t="array" ref="A251">IF(ISERROR(INDEX(Longboard!$A$2:$C$603,SMALL(IF(Longboard!$C$2:$C$603=Data!$A$21,ROW(Longboard!$A$2:$A$603)),ROW(248:248))-1,1)),"",INDEX(Longboard!$A$2:$C$603,SMALL(IF(Longboard!$C$2:$C$603=Data!$A$21,ROW(Longboard!$A$2:$A$603)),ROW(248:248))-1,1))</f>
        <v/>
      </c>
      <c r="B251" s="30" t="str">
        <f t="array" ref="B251">IF(ISERROR(INDEX(Longboard!$A$2:$C$603,SMALL(IF(Longboard!$C$2:$C$603=Data!$A$21,ROW(Longboard!$B$2:$B$603)),ROW(248:248))-1,2)),"",INDEX(Longboard!$A$2:$C$603,SMALL(IF(Longboard!$C$2:$C$603=Data!$A$21,ROW(Longboard!$B$2:$B$603)),ROW(248:248))-1,2))</f>
        <v/>
      </c>
      <c r="C251" s="13"/>
      <c r="D251" s="13"/>
      <c r="E251" s="13"/>
    </row>
    <row r="252" spans="1:5" ht="15.75" thickBot="1">
      <c r="A252" s="30" t="str">
        <f t="array" ref="A252">IF(ISERROR(INDEX(Longboard!$A$2:$C$603,SMALL(IF(Longboard!$C$2:$C$603=Data!$A$21,ROW(Longboard!$A$2:$A$603)),ROW(249:249))-1,1)),"",INDEX(Longboard!$A$2:$C$603,SMALL(IF(Longboard!$C$2:$C$603=Data!$A$21,ROW(Longboard!$A$2:$A$603)),ROW(249:249))-1,1))</f>
        <v/>
      </c>
      <c r="B252" s="30" t="str">
        <f t="array" ref="B252">IF(ISERROR(INDEX(Longboard!$A$2:$C$603,SMALL(IF(Longboard!$C$2:$C$603=Data!$A$21,ROW(Longboard!$B$2:$B$603)),ROW(249:249))-1,2)),"",INDEX(Longboard!$A$2:$C$603,SMALL(IF(Longboard!$C$2:$C$603=Data!$A$21,ROW(Longboard!$B$2:$B$603)),ROW(249:249))-1,2))</f>
        <v/>
      </c>
      <c r="C252" s="13"/>
      <c r="D252" s="13"/>
      <c r="E252" s="13"/>
    </row>
    <row r="253" spans="1:5" ht="15.75" thickBot="1">
      <c r="A253" s="30" t="str">
        <f t="array" ref="A253">IF(ISERROR(INDEX(Longboard!$A$2:$C$603,SMALL(IF(Longboard!$C$2:$C$603=Data!$A$21,ROW(Longboard!$A$2:$A$603)),ROW(250:250))-1,1)),"",INDEX(Longboard!$A$2:$C$603,SMALL(IF(Longboard!$C$2:$C$603=Data!$A$21,ROW(Longboard!$A$2:$A$603)),ROW(250:250))-1,1))</f>
        <v/>
      </c>
      <c r="B253" s="30" t="str">
        <f t="array" ref="B253">IF(ISERROR(INDEX(Longboard!$A$2:$C$603,SMALL(IF(Longboard!$C$2:$C$603=Data!$A$21,ROW(Longboard!$B$2:$B$603)),ROW(250:250))-1,2)),"",INDEX(Longboard!$A$2:$C$603,SMALL(IF(Longboard!$C$2:$C$603=Data!$A$21,ROW(Longboard!$B$2:$B$603)),ROW(250:250))-1,2))</f>
        <v/>
      </c>
      <c r="C253" s="13"/>
      <c r="D253" s="13"/>
      <c r="E253" s="13"/>
    </row>
    <row r="254" spans="1:5" ht="15.75" thickBot="1">
      <c r="A254" s="30" t="str">
        <f t="array" ref="A254">IF(ISERROR(INDEX(Longboard!$A$2:$C$603,SMALL(IF(Longboard!$C$2:$C$603=Data!$A$21,ROW(Longboard!$A$2:$A$603)),ROW(251:251))-1,1)),"",INDEX(Longboard!$A$2:$C$603,SMALL(IF(Longboard!$C$2:$C$603=Data!$A$21,ROW(Longboard!$A$2:$A$603)),ROW(251:251))-1,1))</f>
        <v/>
      </c>
      <c r="B254" s="30" t="str">
        <f t="array" ref="B254">IF(ISERROR(INDEX(Longboard!$A$2:$C$603,SMALL(IF(Longboard!$C$2:$C$603=Data!$A$21,ROW(Longboard!$B$2:$B$603)),ROW(251:251))-1,2)),"",INDEX(Longboard!$A$2:$C$603,SMALL(IF(Longboard!$C$2:$C$603=Data!$A$21,ROW(Longboard!$B$2:$B$603)),ROW(251:251))-1,2))</f>
        <v/>
      </c>
      <c r="C254" s="13"/>
      <c r="D254" s="13"/>
      <c r="E254" s="13"/>
    </row>
    <row r="255" spans="1:5" ht="15.75" thickBot="1">
      <c r="A255" s="30" t="str">
        <f t="array" ref="A255">IF(ISERROR(INDEX(Longboard!$A$2:$C$603,SMALL(IF(Longboard!$C$2:$C$603=Data!$A$21,ROW(Longboard!$A$2:$A$603)),ROW(252:252))-1,1)),"",INDEX(Longboard!$A$2:$C$603,SMALL(IF(Longboard!$C$2:$C$603=Data!$A$21,ROW(Longboard!$A$2:$A$603)),ROW(252:252))-1,1))</f>
        <v/>
      </c>
      <c r="B255" s="30" t="str">
        <f t="array" ref="B255">IF(ISERROR(INDEX(Longboard!$A$2:$C$603,SMALL(IF(Longboard!$C$2:$C$603=Data!$A$21,ROW(Longboard!$B$2:$B$603)),ROW(252:252))-1,2)),"",INDEX(Longboard!$A$2:$C$603,SMALL(IF(Longboard!$C$2:$C$603=Data!$A$21,ROW(Longboard!$B$2:$B$603)),ROW(252:252))-1,2))</f>
        <v/>
      </c>
      <c r="C255" s="13"/>
      <c r="D255" s="13"/>
      <c r="E255" s="13"/>
    </row>
    <row r="256" spans="1:5" ht="15.75" thickBot="1">
      <c r="A256" s="30" t="str">
        <f t="array" ref="A256">IF(ISERROR(INDEX(Longboard!$A$2:$C$603,SMALL(IF(Longboard!$C$2:$C$603=Data!$A$21,ROW(Longboard!$A$2:$A$603)),ROW(253:253))-1,1)),"",INDEX(Longboard!$A$2:$C$603,SMALL(IF(Longboard!$C$2:$C$603=Data!$A$21,ROW(Longboard!$A$2:$A$603)),ROW(253:253))-1,1))</f>
        <v/>
      </c>
      <c r="B256" s="30" t="str">
        <f t="array" ref="B256">IF(ISERROR(INDEX(Longboard!$A$2:$C$603,SMALL(IF(Longboard!$C$2:$C$603=Data!$A$21,ROW(Longboard!$B$2:$B$603)),ROW(253:253))-1,2)),"",INDEX(Longboard!$A$2:$C$603,SMALL(IF(Longboard!$C$2:$C$603=Data!$A$21,ROW(Longboard!$B$2:$B$603)),ROW(253:253))-1,2))</f>
        <v/>
      </c>
      <c r="C256" s="13"/>
      <c r="D256" s="13"/>
      <c r="E256" s="13"/>
    </row>
    <row r="257" spans="1:5" ht="15.75" thickBot="1">
      <c r="A257" s="30" t="str">
        <f t="array" ref="A257">IF(ISERROR(INDEX(Longboard!$A$2:$C$603,SMALL(IF(Longboard!$C$2:$C$603=Data!$A$21,ROW(Longboard!$A$2:$A$603)),ROW(254:254))-1,1)),"",INDEX(Longboard!$A$2:$C$603,SMALL(IF(Longboard!$C$2:$C$603=Data!$A$21,ROW(Longboard!$A$2:$A$603)),ROW(254:254))-1,1))</f>
        <v/>
      </c>
      <c r="B257" s="30" t="str">
        <f t="array" ref="B257">IF(ISERROR(INDEX(Longboard!$A$2:$C$603,SMALL(IF(Longboard!$C$2:$C$603=Data!$A$21,ROW(Longboard!$B$2:$B$603)),ROW(254:254))-1,2)),"",INDEX(Longboard!$A$2:$C$603,SMALL(IF(Longboard!$C$2:$C$603=Data!$A$21,ROW(Longboard!$B$2:$B$603)),ROW(254:254))-1,2))</f>
        <v/>
      </c>
      <c r="C257" s="13"/>
      <c r="D257" s="13"/>
      <c r="E257" s="13"/>
    </row>
    <row r="258" spans="1:5" ht="15.75" thickBot="1">
      <c r="A258" s="30" t="str">
        <f t="array" ref="A258">IF(ISERROR(INDEX(Longboard!$A$2:$C$603,SMALL(IF(Longboard!$C$2:$C$603=Data!$A$21,ROW(Longboard!$A$2:$A$603)),ROW(255:255))-1,1)),"",INDEX(Longboard!$A$2:$C$603,SMALL(IF(Longboard!$C$2:$C$603=Data!$A$21,ROW(Longboard!$A$2:$A$603)),ROW(255:255))-1,1))</f>
        <v/>
      </c>
      <c r="B258" s="30" t="str">
        <f t="array" ref="B258">IF(ISERROR(INDEX(Longboard!$A$2:$C$603,SMALL(IF(Longboard!$C$2:$C$603=Data!$A$21,ROW(Longboard!$B$2:$B$603)),ROW(255:255))-1,2)),"",INDEX(Longboard!$A$2:$C$603,SMALL(IF(Longboard!$C$2:$C$603=Data!$A$21,ROW(Longboard!$B$2:$B$603)),ROW(255:255))-1,2))</f>
        <v/>
      </c>
      <c r="C258" s="13"/>
      <c r="D258" s="13"/>
      <c r="E258" s="13"/>
    </row>
    <row r="259" spans="1:5" ht="15.75" thickBot="1">
      <c r="A259" s="30" t="str">
        <f t="array" ref="A259">IF(ISERROR(INDEX(Longboard!$A$2:$C$603,SMALL(IF(Longboard!$C$2:$C$603=Data!$A$21,ROW(Longboard!$A$2:$A$603)),ROW(256:256))-1,1)),"",INDEX(Longboard!$A$2:$C$603,SMALL(IF(Longboard!$C$2:$C$603=Data!$A$21,ROW(Longboard!$A$2:$A$603)),ROW(256:256))-1,1))</f>
        <v/>
      </c>
      <c r="B259" s="30" t="str">
        <f t="array" ref="B259">IF(ISERROR(INDEX(Longboard!$A$2:$C$603,SMALL(IF(Longboard!$C$2:$C$603=Data!$A$21,ROW(Longboard!$B$2:$B$603)),ROW(256:256))-1,2)),"",INDEX(Longboard!$A$2:$C$603,SMALL(IF(Longboard!$C$2:$C$603=Data!$A$21,ROW(Longboard!$B$2:$B$603)),ROW(256:256))-1,2))</f>
        <v/>
      </c>
      <c r="C259" s="13"/>
      <c r="D259" s="13"/>
      <c r="E259" s="13"/>
    </row>
    <row r="260" spans="1:5" ht="15.75" thickBot="1">
      <c r="A260" s="30" t="str">
        <f t="array" ref="A260">IF(ISERROR(INDEX(Longboard!$A$2:$C$603,SMALL(IF(Longboard!$C$2:$C$603=Data!$A$21,ROW(Longboard!$A$2:$A$603)),ROW(257:257))-1,1)),"",INDEX(Longboard!$A$2:$C$603,SMALL(IF(Longboard!$C$2:$C$603=Data!$A$21,ROW(Longboard!$A$2:$A$603)),ROW(257:257))-1,1))</f>
        <v/>
      </c>
      <c r="B260" s="30" t="str">
        <f t="array" ref="B260">IF(ISERROR(INDEX(Longboard!$A$2:$C$603,SMALL(IF(Longboard!$C$2:$C$603=Data!$A$21,ROW(Longboard!$B$2:$B$603)),ROW(257:257))-1,2)),"",INDEX(Longboard!$A$2:$C$603,SMALL(IF(Longboard!$C$2:$C$603=Data!$A$21,ROW(Longboard!$B$2:$B$603)),ROW(257:257))-1,2))</f>
        <v/>
      </c>
      <c r="C260" s="13"/>
      <c r="D260" s="13"/>
      <c r="E260" s="13"/>
    </row>
    <row r="261" spans="1:5" ht="15.75" thickBot="1">
      <c r="A261" s="30" t="str">
        <f t="array" ref="A261">IF(ISERROR(INDEX(Longboard!$A$2:$C$603,SMALL(IF(Longboard!$C$2:$C$603=Data!$A$21,ROW(Longboard!$A$2:$A$603)),ROW(258:258))-1,1)),"",INDEX(Longboard!$A$2:$C$603,SMALL(IF(Longboard!$C$2:$C$603=Data!$A$21,ROW(Longboard!$A$2:$A$603)),ROW(258:258))-1,1))</f>
        <v/>
      </c>
      <c r="B261" s="30" t="str">
        <f t="array" ref="B261">IF(ISERROR(INDEX(Longboard!$A$2:$C$603,SMALL(IF(Longboard!$C$2:$C$603=Data!$A$21,ROW(Longboard!$B$2:$B$603)),ROW(258:258))-1,2)),"",INDEX(Longboard!$A$2:$C$603,SMALL(IF(Longboard!$C$2:$C$603=Data!$A$21,ROW(Longboard!$B$2:$B$603)),ROW(258:258))-1,2))</f>
        <v/>
      </c>
      <c r="C261" s="13"/>
      <c r="D261" s="13"/>
      <c r="E261" s="13"/>
    </row>
    <row r="262" spans="1:5" ht="15.75" thickBot="1">
      <c r="A262" s="30" t="str">
        <f t="array" ref="A262">IF(ISERROR(INDEX(Longboard!$A$2:$C$603,SMALL(IF(Longboard!$C$2:$C$603=Data!$A$21,ROW(Longboard!$A$2:$A$603)),ROW(259:259))-1,1)),"",INDEX(Longboard!$A$2:$C$603,SMALL(IF(Longboard!$C$2:$C$603=Data!$A$21,ROW(Longboard!$A$2:$A$603)),ROW(259:259))-1,1))</f>
        <v/>
      </c>
      <c r="B262" s="30" t="str">
        <f t="array" ref="B262">IF(ISERROR(INDEX(Longboard!$A$2:$C$603,SMALL(IF(Longboard!$C$2:$C$603=Data!$A$21,ROW(Longboard!$B$2:$B$603)),ROW(259:259))-1,2)),"",INDEX(Longboard!$A$2:$C$603,SMALL(IF(Longboard!$C$2:$C$603=Data!$A$21,ROW(Longboard!$B$2:$B$603)),ROW(259:259))-1,2))</f>
        <v/>
      </c>
      <c r="C262" s="13"/>
      <c r="D262" s="13"/>
      <c r="E262" s="13"/>
    </row>
    <row r="263" spans="1:5" ht="15.75" thickBot="1">
      <c r="A263" s="30" t="str">
        <f t="array" ref="A263">IF(ISERROR(INDEX(Longboard!$A$2:$C$603,SMALL(IF(Longboard!$C$2:$C$603=Data!$A$21,ROW(Longboard!$A$2:$A$603)),ROW(260:260))-1,1)),"",INDEX(Longboard!$A$2:$C$603,SMALL(IF(Longboard!$C$2:$C$603=Data!$A$21,ROW(Longboard!$A$2:$A$603)),ROW(260:260))-1,1))</f>
        <v/>
      </c>
      <c r="B263" s="30" t="str">
        <f t="array" ref="B263">IF(ISERROR(INDEX(Longboard!$A$2:$C$603,SMALL(IF(Longboard!$C$2:$C$603=Data!$A$21,ROW(Longboard!$B$2:$B$603)),ROW(260:260))-1,2)),"",INDEX(Longboard!$A$2:$C$603,SMALL(IF(Longboard!$C$2:$C$603=Data!$A$21,ROW(Longboard!$B$2:$B$603)),ROW(260:260))-1,2))</f>
        <v/>
      </c>
      <c r="C263" s="13"/>
      <c r="D263" s="13"/>
      <c r="E263" s="13"/>
    </row>
    <row r="264" spans="1:5" ht="15.75" thickBot="1">
      <c r="A264" s="30" t="str">
        <f t="array" ref="A264">IF(ISERROR(INDEX(Longboard!$A$2:$C$603,SMALL(IF(Longboard!$C$2:$C$603=Data!$A$21,ROW(Longboard!$A$2:$A$603)),ROW(261:261))-1,1)),"",INDEX(Longboard!$A$2:$C$603,SMALL(IF(Longboard!$C$2:$C$603=Data!$A$21,ROW(Longboard!$A$2:$A$603)),ROW(261:261))-1,1))</f>
        <v/>
      </c>
      <c r="B264" s="30" t="str">
        <f t="array" ref="B264">IF(ISERROR(INDEX(Longboard!$A$2:$C$603,SMALL(IF(Longboard!$C$2:$C$603=Data!$A$21,ROW(Longboard!$B$2:$B$603)),ROW(261:261))-1,2)),"",INDEX(Longboard!$A$2:$C$603,SMALL(IF(Longboard!$C$2:$C$603=Data!$A$21,ROW(Longboard!$B$2:$B$603)),ROW(261:261))-1,2))</f>
        <v/>
      </c>
      <c r="C264" s="13"/>
      <c r="D264" s="13"/>
      <c r="E264" s="13"/>
    </row>
    <row r="265" spans="1:5" ht="15.75" thickBot="1">
      <c r="A265" s="30" t="str">
        <f t="array" ref="A265">IF(ISERROR(INDEX(Longboard!$A$2:$C$603,SMALL(IF(Longboard!$C$2:$C$603=Data!$A$21,ROW(Longboard!$A$2:$A$603)),ROW(262:262))-1,1)),"",INDEX(Longboard!$A$2:$C$603,SMALL(IF(Longboard!$C$2:$C$603=Data!$A$21,ROW(Longboard!$A$2:$A$603)),ROW(262:262))-1,1))</f>
        <v/>
      </c>
      <c r="B265" s="30" t="str">
        <f t="array" ref="B265">IF(ISERROR(INDEX(Longboard!$A$2:$C$603,SMALL(IF(Longboard!$C$2:$C$603=Data!$A$21,ROW(Longboard!$B$2:$B$603)),ROW(262:262))-1,2)),"",INDEX(Longboard!$A$2:$C$603,SMALL(IF(Longboard!$C$2:$C$603=Data!$A$21,ROW(Longboard!$B$2:$B$603)),ROW(262:262))-1,2))</f>
        <v/>
      </c>
      <c r="C265" s="13"/>
      <c r="D265" s="13"/>
      <c r="E265" s="13"/>
    </row>
    <row r="266" spans="1:5" ht="15.75" thickBot="1">
      <c r="A266" s="30" t="str">
        <f t="array" ref="A266">IF(ISERROR(INDEX(Longboard!$A$2:$C$603,SMALL(IF(Longboard!$C$2:$C$603=Data!$A$21,ROW(Longboard!$A$2:$A$603)),ROW(263:263))-1,1)),"",INDEX(Longboard!$A$2:$C$603,SMALL(IF(Longboard!$C$2:$C$603=Data!$A$21,ROW(Longboard!$A$2:$A$603)),ROW(263:263))-1,1))</f>
        <v/>
      </c>
      <c r="B266" s="30" t="str">
        <f t="array" ref="B266">IF(ISERROR(INDEX(Longboard!$A$2:$C$603,SMALL(IF(Longboard!$C$2:$C$603=Data!$A$21,ROW(Longboard!$B$2:$B$603)),ROW(263:263))-1,2)),"",INDEX(Longboard!$A$2:$C$603,SMALL(IF(Longboard!$C$2:$C$603=Data!$A$21,ROW(Longboard!$B$2:$B$603)),ROW(263:263))-1,2))</f>
        <v/>
      </c>
      <c r="C266" s="13"/>
      <c r="D266" s="13"/>
      <c r="E266" s="13"/>
    </row>
    <row r="267" spans="1:5" ht="15.75" thickBot="1">
      <c r="A267" s="30" t="str">
        <f t="array" ref="A267">IF(ISERROR(INDEX(Longboard!$A$2:$C$603,SMALL(IF(Longboard!$C$2:$C$603=Data!$A$21,ROW(Longboard!$A$2:$A$603)),ROW(264:264))-1,1)),"",INDEX(Longboard!$A$2:$C$603,SMALL(IF(Longboard!$C$2:$C$603=Data!$A$21,ROW(Longboard!$A$2:$A$603)),ROW(264:264))-1,1))</f>
        <v/>
      </c>
      <c r="B267" s="30" t="str">
        <f t="array" ref="B267">IF(ISERROR(INDEX(Longboard!$A$2:$C$603,SMALL(IF(Longboard!$C$2:$C$603=Data!$A$21,ROW(Longboard!$B$2:$B$603)),ROW(264:264))-1,2)),"",INDEX(Longboard!$A$2:$C$603,SMALL(IF(Longboard!$C$2:$C$603=Data!$A$21,ROW(Longboard!$B$2:$B$603)),ROW(264:264))-1,2))</f>
        <v/>
      </c>
      <c r="C267" s="13"/>
      <c r="D267" s="13"/>
      <c r="E267" s="13"/>
    </row>
    <row r="268" spans="1:5" ht="15.75" thickBot="1">
      <c r="A268" s="30" t="str">
        <f t="array" ref="A268">IF(ISERROR(INDEX(Longboard!$A$2:$C$603,SMALL(IF(Longboard!$C$2:$C$603=Data!$A$21,ROW(Longboard!$A$2:$A$603)),ROW(265:265))-1,1)),"",INDEX(Longboard!$A$2:$C$603,SMALL(IF(Longboard!$C$2:$C$603=Data!$A$21,ROW(Longboard!$A$2:$A$603)),ROW(265:265))-1,1))</f>
        <v/>
      </c>
      <c r="B268" s="30" t="str">
        <f t="array" ref="B268">IF(ISERROR(INDEX(Longboard!$A$2:$C$603,SMALL(IF(Longboard!$C$2:$C$603=Data!$A$21,ROW(Longboard!$B$2:$B$603)),ROW(265:265))-1,2)),"",INDEX(Longboard!$A$2:$C$603,SMALL(IF(Longboard!$C$2:$C$603=Data!$A$21,ROW(Longboard!$B$2:$B$603)),ROW(265:265))-1,2))</f>
        <v/>
      </c>
      <c r="C268" s="13"/>
      <c r="D268" s="13"/>
      <c r="E268" s="13"/>
    </row>
    <row r="269" spans="1:5" ht="15.75" thickBot="1">
      <c r="A269" s="30" t="str">
        <f t="array" ref="A269">IF(ISERROR(INDEX(Longboard!$A$2:$C$603,SMALL(IF(Longboard!$C$2:$C$603=Data!$A$21,ROW(Longboard!$A$2:$A$603)),ROW(266:266))-1,1)),"",INDEX(Longboard!$A$2:$C$603,SMALL(IF(Longboard!$C$2:$C$603=Data!$A$21,ROW(Longboard!$A$2:$A$603)),ROW(266:266))-1,1))</f>
        <v/>
      </c>
      <c r="B269" s="30" t="str">
        <f t="array" ref="B269">IF(ISERROR(INDEX(Longboard!$A$2:$C$603,SMALL(IF(Longboard!$C$2:$C$603=Data!$A$21,ROW(Longboard!$B$2:$B$603)),ROW(266:266))-1,2)),"",INDEX(Longboard!$A$2:$C$603,SMALL(IF(Longboard!$C$2:$C$603=Data!$A$21,ROW(Longboard!$B$2:$B$603)),ROW(266:266))-1,2))</f>
        <v/>
      </c>
      <c r="C269" s="13"/>
      <c r="D269" s="13"/>
      <c r="E269" s="13"/>
    </row>
    <row r="270" spans="1:5" ht="15.75" thickBot="1">
      <c r="A270" s="30" t="str">
        <f t="array" ref="A270">IF(ISERROR(INDEX(Longboard!$A$2:$C$603,SMALL(IF(Longboard!$C$2:$C$603=Data!$A$21,ROW(Longboard!$A$2:$A$603)),ROW(267:267))-1,1)),"",INDEX(Longboard!$A$2:$C$603,SMALL(IF(Longboard!$C$2:$C$603=Data!$A$21,ROW(Longboard!$A$2:$A$603)),ROW(267:267))-1,1))</f>
        <v/>
      </c>
      <c r="B270" s="30" t="str">
        <f t="array" ref="B270">IF(ISERROR(INDEX(Longboard!$A$2:$C$603,SMALL(IF(Longboard!$C$2:$C$603=Data!$A$21,ROW(Longboard!$B$2:$B$603)),ROW(267:267))-1,2)),"",INDEX(Longboard!$A$2:$C$603,SMALL(IF(Longboard!$C$2:$C$603=Data!$A$21,ROW(Longboard!$B$2:$B$603)),ROW(267:267))-1,2))</f>
        <v/>
      </c>
      <c r="C270" s="13"/>
      <c r="D270" s="13"/>
      <c r="E270" s="13"/>
    </row>
    <row r="271" spans="1:5" ht="15.75" thickBot="1">
      <c r="A271" s="30" t="str">
        <f t="array" ref="A271">IF(ISERROR(INDEX(Longboard!$A$2:$C$603,SMALL(IF(Longboard!$C$2:$C$603=Data!$A$21,ROW(Longboard!$A$2:$A$603)),ROW(268:268))-1,1)),"",INDEX(Longboard!$A$2:$C$603,SMALL(IF(Longboard!$C$2:$C$603=Data!$A$21,ROW(Longboard!$A$2:$A$603)),ROW(268:268))-1,1))</f>
        <v/>
      </c>
      <c r="B271" s="30" t="str">
        <f t="array" ref="B271">IF(ISERROR(INDEX(Longboard!$A$2:$C$603,SMALL(IF(Longboard!$C$2:$C$603=Data!$A$21,ROW(Longboard!$B$2:$B$603)),ROW(268:268))-1,2)),"",INDEX(Longboard!$A$2:$C$603,SMALL(IF(Longboard!$C$2:$C$603=Data!$A$21,ROW(Longboard!$B$2:$B$603)),ROW(268:268))-1,2))</f>
        <v/>
      </c>
      <c r="C271" s="13"/>
      <c r="D271" s="13"/>
      <c r="E271" s="13"/>
    </row>
    <row r="272" spans="1:5" ht="15.75" thickBot="1">
      <c r="A272" s="30" t="str">
        <f t="array" ref="A272">IF(ISERROR(INDEX(Longboard!$A$2:$C$603,SMALL(IF(Longboard!$C$2:$C$603=Data!$A$21,ROW(Longboard!$A$2:$A$603)),ROW(269:269))-1,1)),"",INDEX(Longboard!$A$2:$C$603,SMALL(IF(Longboard!$C$2:$C$603=Data!$A$21,ROW(Longboard!$A$2:$A$603)),ROW(269:269))-1,1))</f>
        <v/>
      </c>
      <c r="B272" s="30" t="str">
        <f t="array" ref="B272">IF(ISERROR(INDEX(Longboard!$A$2:$C$603,SMALL(IF(Longboard!$C$2:$C$603=Data!$A$21,ROW(Longboard!$B$2:$B$603)),ROW(269:269))-1,2)),"",INDEX(Longboard!$A$2:$C$603,SMALL(IF(Longboard!$C$2:$C$603=Data!$A$21,ROW(Longboard!$B$2:$B$603)),ROW(269:269))-1,2))</f>
        <v/>
      </c>
      <c r="C272" s="13"/>
      <c r="D272" s="13"/>
      <c r="E272" s="13"/>
    </row>
    <row r="273" spans="1:5" ht="15.75" thickBot="1">
      <c r="A273" s="30" t="str">
        <f t="array" ref="A273">IF(ISERROR(INDEX(Longboard!$A$2:$C$603,SMALL(IF(Longboard!$C$2:$C$603=Data!$A$21,ROW(Longboard!$A$2:$A$603)),ROW(270:270))-1,1)),"",INDEX(Longboard!$A$2:$C$603,SMALL(IF(Longboard!$C$2:$C$603=Data!$A$21,ROW(Longboard!$A$2:$A$603)),ROW(270:270))-1,1))</f>
        <v/>
      </c>
      <c r="B273" s="30" t="str">
        <f t="array" ref="B273">IF(ISERROR(INDEX(Longboard!$A$2:$C$603,SMALL(IF(Longboard!$C$2:$C$603=Data!$A$21,ROW(Longboard!$B$2:$B$603)),ROW(270:270))-1,2)),"",INDEX(Longboard!$A$2:$C$603,SMALL(IF(Longboard!$C$2:$C$603=Data!$A$21,ROW(Longboard!$B$2:$B$603)),ROW(270:270))-1,2))</f>
        <v/>
      </c>
      <c r="C273" s="13"/>
      <c r="D273" s="13"/>
      <c r="E273" s="13"/>
    </row>
    <row r="274" spans="1:5" ht="15.75" thickBot="1">
      <c r="A274" s="30" t="str">
        <f t="array" ref="A274">IF(ISERROR(INDEX(Longboard!$A$2:$C$603,SMALL(IF(Longboard!$C$2:$C$603=Data!$A$21,ROW(Longboard!$A$2:$A$603)),ROW(271:271))-1,1)),"",INDEX(Longboard!$A$2:$C$603,SMALL(IF(Longboard!$C$2:$C$603=Data!$A$21,ROW(Longboard!$A$2:$A$603)),ROW(271:271))-1,1))</f>
        <v/>
      </c>
      <c r="B274" s="30" t="str">
        <f t="array" ref="B274">IF(ISERROR(INDEX(Longboard!$A$2:$C$603,SMALL(IF(Longboard!$C$2:$C$603=Data!$A$21,ROW(Longboard!$B$2:$B$603)),ROW(271:271))-1,2)),"",INDEX(Longboard!$A$2:$C$603,SMALL(IF(Longboard!$C$2:$C$603=Data!$A$21,ROW(Longboard!$B$2:$B$603)),ROW(271:271))-1,2))</f>
        <v/>
      </c>
      <c r="C274" s="13"/>
      <c r="D274" s="13"/>
      <c r="E274" s="13"/>
    </row>
    <row r="275" spans="1:5" ht="15.75" thickBot="1">
      <c r="A275" s="30" t="str">
        <f t="array" ref="A275">IF(ISERROR(INDEX(Longboard!$A$2:$C$603,SMALL(IF(Longboard!$C$2:$C$603=Data!$A$21,ROW(Longboard!$A$2:$A$603)),ROW(272:272))-1,1)),"",INDEX(Longboard!$A$2:$C$603,SMALL(IF(Longboard!$C$2:$C$603=Data!$A$21,ROW(Longboard!$A$2:$A$603)),ROW(272:272))-1,1))</f>
        <v/>
      </c>
      <c r="B275" s="30" t="str">
        <f t="array" ref="B275">IF(ISERROR(INDEX(Longboard!$A$2:$C$603,SMALL(IF(Longboard!$C$2:$C$603=Data!$A$21,ROW(Longboard!$B$2:$B$603)),ROW(272:272))-1,2)),"",INDEX(Longboard!$A$2:$C$603,SMALL(IF(Longboard!$C$2:$C$603=Data!$A$21,ROW(Longboard!$B$2:$B$603)),ROW(272:272))-1,2))</f>
        <v/>
      </c>
      <c r="C275" s="13"/>
      <c r="D275" s="13"/>
      <c r="E275" s="13"/>
    </row>
    <row r="276" spans="1:5" ht="15.75" thickBot="1">
      <c r="A276" s="30" t="str">
        <f t="array" ref="A276">IF(ISERROR(INDEX(Longboard!$A$2:$C$603,SMALL(IF(Longboard!$C$2:$C$603=Data!$A$21,ROW(Longboard!$A$2:$A$603)),ROW(273:273))-1,1)),"",INDEX(Longboard!$A$2:$C$603,SMALL(IF(Longboard!$C$2:$C$603=Data!$A$21,ROW(Longboard!$A$2:$A$603)),ROW(273:273))-1,1))</f>
        <v/>
      </c>
      <c r="B276" s="30" t="str">
        <f t="array" ref="B276">IF(ISERROR(INDEX(Longboard!$A$2:$C$603,SMALL(IF(Longboard!$C$2:$C$603=Data!$A$21,ROW(Longboard!$B$2:$B$603)),ROW(273:273))-1,2)),"",INDEX(Longboard!$A$2:$C$603,SMALL(IF(Longboard!$C$2:$C$603=Data!$A$21,ROW(Longboard!$B$2:$B$603)),ROW(273:273))-1,2))</f>
        <v/>
      </c>
      <c r="C276" s="13"/>
      <c r="D276" s="13"/>
      <c r="E276" s="13"/>
    </row>
    <row r="277" spans="1:5" ht="15.75" thickBot="1">
      <c r="A277" s="30" t="str">
        <f t="array" ref="A277">IF(ISERROR(INDEX(Longboard!$A$2:$C$603,SMALL(IF(Longboard!$C$2:$C$603=Data!$A$21,ROW(Longboard!$A$2:$A$603)),ROW(274:274))-1,1)),"",INDEX(Longboard!$A$2:$C$603,SMALL(IF(Longboard!$C$2:$C$603=Data!$A$21,ROW(Longboard!$A$2:$A$603)),ROW(274:274))-1,1))</f>
        <v/>
      </c>
      <c r="B277" s="30" t="str">
        <f t="array" ref="B277">IF(ISERROR(INDEX(Longboard!$A$2:$C$603,SMALL(IF(Longboard!$C$2:$C$603=Data!$A$21,ROW(Longboard!$B$2:$B$603)),ROW(274:274))-1,2)),"",INDEX(Longboard!$A$2:$C$603,SMALL(IF(Longboard!$C$2:$C$603=Data!$A$21,ROW(Longboard!$B$2:$B$603)),ROW(274:274))-1,2))</f>
        <v/>
      </c>
      <c r="C277" s="13"/>
      <c r="D277" s="13"/>
      <c r="E277" s="13"/>
    </row>
    <row r="278" spans="1:5" ht="15.75" thickBot="1">
      <c r="A278" s="30" t="str">
        <f t="array" ref="A278">IF(ISERROR(INDEX(Longboard!$A$2:$C$603,SMALL(IF(Longboard!$C$2:$C$603=Data!$A$21,ROW(Longboard!$A$2:$A$603)),ROW(275:275))-1,1)),"",INDEX(Longboard!$A$2:$C$603,SMALL(IF(Longboard!$C$2:$C$603=Data!$A$21,ROW(Longboard!$A$2:$A$603)),ROW(275:275))-1,1))</f>
        <v/>
      </c>
      <c r="B278" s="30" t="str">
        <f t="array" ref="B278">IF(ISERROR(INDEX(Longboard!$A$2:$C$603,SMALL(IF(Longboard!$C$2:$C$603=Data!$A$21,ROW(Longboard!$B$2:$B$603)),ROW(275:275))-1,2)),"",INDEX(Longboard!$A$2:$C$603,SMALL(IF(Longboard!$C$2:$C$603=Data!$A$21,ROW(Longboard!$B$2:$B$603)),ROW(275:275))-1,2))</f>
        <v/>
      </c>
      <c r="C278" s="13"/>
      <c r="D278" s="13"/>
      <c r="E278" s="13"/>
    </row>
    <row r="279" spans="1:5" ht="15.75" thickBot="1">
      <c r="A279" s="30" t="str">
        <f t="array" ref="A279">IF(ISERROR(INDEX(Longboard!$A$2:$C$603,SMALL(IF(Longboard!$C$2:$C$603=Data!$A$21,ROW(Longboard!$A$2:$A$603)),ROW(276:276))-1,1)),"",INDEX(Longboard!$A$2:$C$603,SMALL(IF(Longboard!$C$2:$C$603=Data!$A$21,ROW(Longboard!$A$2:$A$603)),ROW(276:276))-1,1))</f>
        <v/>
      </c>
      <c r="B279" s="30" t="str">
        <f t="array" ref="B279">IF(ISERROR(INDEX(Longboard!$A$2:$C$603,SMALL(IF(Longboard!$C$2:$C$603=Data!$A$21,ROW(Longboard!$B$2:$B$603)),ROW(276:276))-1,2)),"",INDEX(Longboard!$A$2:$C$603,SMALL(IF(Longboard!$C$2:$C$603=Data!$A$21,ROW(Longboard!$B$2:$B$603)),ROW(276:276))-1,2))</f>
        <v/>
      </c>
      <c r="C279" s="13"/>
      <c r="D279" s="13"/>
      <c r="E279" s="13"/>
    </row>
    <row r="280" spans="1:5" ht="15.75" thickBot="1">
      <c r="A280" s="30" t="str">
        <f t="array" ref="A280">IF(ISERROR(INDEX(Longboard!$A$2:$C$603,SMALL(IF(Longboard!$C$2:$C$603=Data!$A$21,ROW(Longboard!$A$2:$A$603)),ROW(277:277))-1,1)),"",INDEX(Longboard!$A$2:$C$603,SMALL(IF(Longboard!$C$2:$C$603=Data!$A$21,ROW(Longboard!$A$2:$A$603)),ROW(277:277))-1,1))</f>
        <v/>
      </c>
      <c r="B280" s="30" t="str">
        <f t="array" ref="B280">IF(ISERROR(INDEX(Longboard!$A$2:$C$603,SMALL(IF(Longboard!$C$2:$C$603=Data!$A$21,ROW(Longboard!$B$2:$B$603)),ROW(277:277))-1,2)),"",INDEX(Longboard!$A$2:$C$603,SMALL(IF(Longboard!$C$2:$C$603=Data!$A$21,ROW(Longboard!$B$2:$B$603)),ROW(277:277))-1,2))</f>
        <v/>
      </c>
      <c r="C280" s="13"/>
      <c r="D280" s="13"/>
      <c r="E280" s="13"/>
    </row>
    <row r="281" spans="1:5">
      <c r="A281" s="13"/>
      <c r="B281" s="13"/>
      <c r="C281" s="13"/>
      <c r="D281" s="13"/>
      <c r="E281" s="13"/>
    </row>
  </sheetData>
  <sheetProtection algorithmName="SHA-512" hashValue="XeaC4ZjWAgYjV9xtXUrpRjRtrbxzR5wGeptH2MdENb2LkJy6nWXzYeXw7zfwU/a2nkbEnuUNCVml3deaiYrmgw==" saltValue="3tDZQKNNIceN4HRtLW7Ldw==" spinCount="100000" sheet="1" objects="1" scenarios="1"/>
  <mergeCells count="1">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Q76"/>
  <sheetViews>
    <sheetView topLeftCell="A29" workbookViewId="0">
      <selection activeCell="B47" sqref="B47"/>
    </sheetView>
  </sheetViews>
  <sheetFormatPr defaultRowHeight="15"/>
  <cols>
    <col min="1" max="3" width="17.5703125" style="38" customWidth="1"/>
    <col min="4" max="4" width="22.5703125" style="38" customWidth="1"/>
    <col min="5" max="5" width="20" style="38" customWidth="1"/>
    <col min="6" max="6" width="22.5703125" style="38" bestFit="1" customWidth="1"/>
    <col min="7" max="7" width="23.7109375" style="38" customWidth="1"/>
    <col min="8" max="8" width="20.85546875" style="38" customWidth="1"/>
    <col min="9" max="11" width="17.5703125" style="38" customWidth="1"/>
    <col min="12" max="12" width="23.140625" style="38" customWidth="1"/>
    <col min="13" max="17" width="17.5703125" style="38" customWidth="1"/>
    <col min="18" max="16384" width="9.140625" style="38"/>
  </cols>
  <sheetData>
    <row r="1" spans="1:10" ht="15.75" thickBot="1">
      <c r="A1" s="48" t="s">
        <v>632</v>
      </c>
      <c r="B1" s="48" t="s">
        <v>271</v>
      </c>
      <c r="D1" s="36" t="s">
        <v>633</v>
      </c>
      <c r="F1" s="39" t="s">
        <v>634</v>
      </c>
      <c r="H1" s="39" t="s">
        <v>635</v>
      </c>
      <c r="I1" s="39" t="s">
        <v>636</v>
      </c>
      <c r="J1" s="39" t="s">
        <v>637</v>
      </c>
    </row>
    <row r="2" spans="1:10" ht="15.75" thickBot="1">
      <c r="A2" s="49" t="s">
        <v>38</v>
      </c>
      <c r="B2" s="49" t="s">
        <v>638</v>
      </c>
      <c r="D2" s="88" t="s">
        <v>639</v>
      </c>
      <c r="F2" s="39" t="s">
        <v>101</v>
      </c>
      <c r="H2" s="36" t="s">
        <v>238</v>
      </c>
      <c r="I2" s="39" t="s">
        <v>122</v>
      </c>
      <c r="J2" s="98" t="s">
        <v>640</v>
      </c>
    </row>
    <row r="3" spans="1:10" ht="15.75" thickBot="1">
      <c r="A3" s="48" t="s">
        <v>49</v>
      </c>
      <c r="B3" s="48" t="s">
        <v>638</v>
      </c>
      <c r="D3" s="88" t="s">
        <v>641</v>
      </c>
      <c r="F3" s="39" t="s">
        <v>642</v>
      </c>
      <c r="H3" s="36" t="s">
        <v>119</v>
      </c>
      <c r="I3" s="39" t="s">
        <v>118</v>
      </c>
      <c r="J3" s="99" t="s">
        <v>118</v>
      </c>
    </row>
    <row r="4" spans="1:10" ht="15.75" thickBot="1">
      <c r="A4" s="48" t="s">
        <v>643</v>
      </c>
      <c r="B4" s="48" t="s">
        <v>638</v>
      </c>
      <c r="D4" s="88" t="s">
        <v>644</v>
      </c>
      <c r="F4" s="39" t="s">
        <v>645</v>
      </c>
      <c r="H4" s="39" t="s">
        <v>30</v>
      </c>
      <c r="I4" s="39" t="s">
        <v>201</v>
      </c>
      <c r="J4" s="100" t="s">
        <v>201</v>
      </c>
    </row>
    <row r="5" spans="1:10" ht="15.75" thickBot="1">
      <c r="A5" s="104" t="s">
        <v>646</v>
      </c>
      <c r="B5" s="104" t="s">
        <v>647</v>
      </c>
      <c r="D5" s="88" t="s">
        <v>27</v>
      </c>
      <c r="F5" s="39" t="s">
        <v>489</v>
      </c>
    </row>
    <row r="6" spans="1:10" ht="15.75" thickBot="1">
      <c r="A6" s="48" t="s">
        <v>112</v>
      </c>
      <c r="B6" s="48" t="s">
        <v>648</v>
      </c>
      <c r="D6" s="88" t="s">
        <v>649</v>
      </c>
      <c r="F6" s="39" t="s">
        <v>650</v>
      </c>
    </row>
    <row r="7" spans="1:10" ht="15.75" thickBot="1">
      <c r="A7" s="48" t="s">
        <v>146</v>
      </c>
      <c r="B7" s="48" t="s">
        <v>648</v>
      </c>
      <c r="D7" s="37" t="s">
        <v>651</v>
      </c>
    </row>
    <row r="8" spans="1:10" ht="15.75" thickBot="1">
      <c r="A8" s="48" t="s">
        <v>27</v>
      </c>
      <c r="B8" s="48" t="s">
        <v>648</v>
      </c>
      <c r="D8" s="37" t="s">
        <v>652</v>
      </c>
      <c r="F8" s="48"/>
      <c r="G8" s="48" t="s">
        <v>653</v>
      </c>
    </row>
    <row r="9" spans="1:10" ht="15.75" thickBot="1">
      <c r="A9" s="101"/>
      <c r="B9" s="101"/>
      <c r="D9" s="88" t="s">
        <v>654</v>
      </c>
      <c r="F9" s="48" t="s">
        <v>655</v>
      </c>
      <c r="G9" s="48"/>
    </row>
    <row r="10" spans="1:10" ht="15.75" thickBot="1">
      <c r="A10" s="48" t="s">
        <v>42</v>
      </c>
      <c r="B10" s="48" t="s">
        <v>648</v>
      </c>
      <c r="D10" s="37" t="s">
        <v>656</v>
      </c>
      <c r="F10" s="101"/>
      <c r="G10" s="101"/>
    </row>
    <row r="11" spans="1:10" ht="15.75" thickBot="1">
      <c r="A11" s="48" t="s">
        <v>142</v>
      </c>
      <c r="B11" s="48" t="s">
        <v>653</v>
      </c>
      <c r="D11" s="37" t="s">
        <v>657</v>
      </c>
      <c r="F11" s="48" t="s">
        <v>658</v>
      </c>
      <c r="G11" s="48"/>
    </row>
    <row r="12" spans="1:10" ht="15.75" thickBot="1">
      <c r="A12" s="48" t="s">
        <v>63</v>
      </c>
      <c r="B12" s="48" t="s">
        <v>653</v>
      </c>
      <c r="D12" s="37" t="s">
        <v>410</v>
      </c>
      <c r="F12" s="48" t="s">
        <v>659</v>
      </c>
      <c r="G12" s="48"/>
    </row>
    <row r="13" spans="1:10" ht="15.75" thickBot="1">
      <c r="A13" s="48" t="s">
        <v>262</v>
      </c>
      <c r="B13" s="48" t="s">
        <v>653</v>
      </c>
      <c r="D13" s="37" t="s">
        <v>660</v>
      </c>
    </row>
    <row r="14" spans="1:10" ht="15.75" thickBot="1">
      <c r="A14" s="48" t="s">
        <v>132</v>
      </c>
      <c r="B14" s="48" t="s">
        <v>653</v>
      </c>
      <c r="D14" s="37" t="s">
        <v>661</v>
      </c>
    </row>
    <row r="15" spans="1:10" ht="15.75" thickBot="1">
      <c r="A15" s="101"/>
      <c r="B15" s="101"/>
      <c r="D15" s="37" t="s">
        <v>662</v>
      </c>
    </row>
    <row r="16" spans="1:10" ht="15.75" thickBot="1">
      <c r="A16" s="48" t="s">
        <v>240</v>
      </c>
      <c r="B16" s="48" t="s">
        <v>663</v>
      </c>
      <c r="D16" s="37" t="s">
        <v>664</v>
      </c>
    </row>
    <row r="17" spans="1:7" ht="15.75" thickBot="1">
      <c r="A17" s="48" t="s">
        <v>665</v>
      </c>
      <c r="B17" s="48" t="s">
        <v>663</v>
      </c>
      <c r="D17" s="37" t="s">
        <v>666</v>
      </c>
    </row>
    <row r="18" spans="1:7" ht="15.75" thickBot="1">
      <c r="A18" s="48" t="s">
        <v>55</v>
      </c>
      <c r="B18" s="48" t="s">
        <v>663</v>
      </c>
      <c r="D18" s="39" t="s">
        <v>667</v>
      </c>
    </row>
    <row r="19" spans="1:7" ht="15.75" thickBot="1">
      <c r="A19" s="48" t="s">
        <v>381</v>
      </c>
      <c r="B19" s="48" t="s">
        <v>668</v>
      </c>
    </row>
    <row r="20" spans="1:7" ht="15.75" thickBot="1">
      <c r="A20" s="48" t="s">
        <v>79</v>
      </c>
      <c r="B20" s="48" t="s">
        <v>79</v>
      </c>
    </row>
    <row r="21" spans="1:7" ht="15.75" thickBot="1">
      <c r="A21" s="48" t="s">
        <v>6</v>
      </c>
      <c r="B21" s="48" t="s">
        <v>6</v>
      </c>
    </row>
    <row r="22" spans="1:7" ht="15.75" thickBot="1">
      <c r="A22" s="48" t="s">
        <v>550</v>
      </c>
      <c r="B22" s="48" t="s">
        <v>550</v>
      </c>
    </row>
    <row r="23" spans="1:7" ht="15.75" thickBot="1">
      <c r="A23" s="48" t="s">
        <v>98</v>
      </c>
      <c r="B23" s="48" t="s">
        <v>98</v>
      </c>
    </row>
    <row r="24" spans="1:7" ht="15.75" thickBot="1">
      <c r="A24" s="48" t="s">
        <v>669</v>
      </c>
      <c r="B24" s="48" t="s">
        <v>653</v>
      </c>
    </row>
    <row r="25" spans="1:7" ht="15.75" thickBot="1">
      <c r="A25" s="48" t="s">
        <v>252</v>
      </c>
      <c r="B25" s="48" t="s">
        <v>252</v>
      </c>
    </row>
    <row r="27" spans="1:7" ht="15.75" thickBot="1"/>
    <row r="28" spans="1:7" ht="15.75" thickBot="1">
      <c r="B28" s="36" t="s">
        <v>670</v>
      </c>
      <c r="C28" s="36" t="s">
        <v>671</v>
      </c>
      <c r="D28" s="39" t="s">
        <v>672</v>
      </c>
      <c r="F28" s="88" t="s">
        <v>271</v>
      </c>
      <c r="G28" s="37" t="s">
        <v>673</v>
      </c>
    </row>
    <row r="29" spans="1:7" ht="15.75" thickBot="1">
      <c r="A29" s="36" t="s">
        <v>633</v>
      </c>
      <c r="B29" s="95"/>
      <c r="C29" s="95"/>
      <c r="D29" s="96"/>
      <c r="F29" s="103"/>
      <c r="G29" s="97"/>
    </row>
    <row r="30" spans="1:7" ht="15.75" thickBot="1">
      <c r="A30" s="88" t="s">
        <v>641</v>
      </c>
      <c r="B30" s="91">
        <f>(SEZ!H4)</f>
        <v>4</v>
      </c>
      <c r="C30" s="91">
        <f>(SEZ!G4)</f>
        <v>2</v>
      </c>
      <c r="D30" s="40">
        <f>SUM(B30:C30)</f>
        <v>6</v>
      </c>
      <c r="F30" s="37" t="s">
        <v>674</v>
      </c>
      <c r="G30" s="89">
        <f>('SIT REPORT'!I3/'SIT REPORT'!$I$11)</f>
        <v>0.35653650254668934</v>
      </c>
    </row>
    <row r="31" spans="1:7" ht="15.75" thickBot="1">
      <c r="A31" s="88" t="s">
        <v>644</v>
      </c>
      <c r="B31" s="91">
        <f>(WRZ!H4)</f>
        <v>5</v>
      </c>
      <c r="C31" s="91">
        <f>(WRZ!G4)</f>
        <v>8</v>
      </c>
      <c r="D31" s="40">
        <f t="shared" ref="D31:D44" si="0">SUM(B31:C31)</f>
        <v>13</v>
      </c>
      <c r="F31" s="37" t="s">
        <v>653</v>
      </c>
      <c r="G31" s="89">
        <f>('SIT REPORT'!I4/'SIT REPORT'!$I$11)</f>
        <v>0.22750424448217318</v>
      </c>
    </row>
    <row r="32" spans="1:7" ht="15.75" thickBot="1">
      <c r="A32" s="88" t="s">
        <v>675</v>
      </c>
      <c r="B32" s="91">
        <f>(MAZ!H4)</f>
        <v>6</v>
      </c>
      <c r="C32" s="91">
        <f>(MAZ!G4)</f>
        <v>9</v>
      </c>
      <c r="D32" s="40">
        <f t="shared" si="0"/>
        <v>15</v>
      </c>
      <c r="F32" s="37" t="s">
        <v>38</v>
      </c>
      <c r="G32" s="89">
        <f>('SIT REPORT'!I5/'SIT REPORT'!$I$11)</f>
        <v>0.27164685908319186</v>
      </c>
    </row>
    <row r="33" spans="1:10" ht="15.75" thickBot="1">
      <c r="A33" s="88" t="s">
        <v>649</v>
      </c>
      <c r="B33" s="40">
        <f>(KRD!H4)</f>
        <v>1</v>
      </c>
      <c r="C33" s="40">
        <f>(KRD!G4)</f>
        <v>2</v>
      </c>
      <c r="D33" s="40">
        <f t="shared" si="0"/>
        <v>3</v>
      </c>
      <c r="F33" s="37" t="s">
        <v>49</v>
      </c>
      <c r="G33" s="89">
        <f>('SIT REPORT'!I6/'SIT REPORT'!$I$11)</f>
        <v>0.10186757215619695</v>
      </c>
    </row>
    <row r="34" spans="1:10" ht="15.75" thickBot="1">
      <c r="A34" s="37" t="s">
        <v>676</v>
      </c>
      <c r="B34" s="40">
        <f>(LKGS!H4)</f>
        <v>2</v>
      </c>
      <c r="C34" s="40">
        <f>(LKGS!G4)</f>
        <v>2</v>
      </c>
      <c r="D34" s="40">
        <f t="shared" si="0"/>
        <v>4</v>
      </c>
      <c r="F34" s="37" t="s">
        <v>663</v>
      </c>
      <c r="G34" s="89">
        <f>('SIT REPORT'!I7/'SIT REPORT'!$I$11)</f>
        <v>8.4889643463497456E-3</v>
      </c>
    </row>
    <row r="35" spans="1:10" ht="15.75" thickBot="1">
      <c r="A35" s="37" t="s">
        <v>652</v>
      </c>
      <c r="B35" s="40">
        <f>(GER!H4)</f>
        <v>2</v>
      </c>
      <c r="C35" s="40">
        <f>(GER!G4)</f>
        <v>0</v>
      </c>
      <c r="D35" s="40">
        <f t="shared" si="0"/>
        <v>2</v>
      </c>
      <c r="F35" s="37" t="s">
        <v>668</v>
      </c>
      <c r="G35" s="89">
        <f>('SIT REPORT'!I8/'SIT REPORT'!$I$11)</f>
        <v>3.3955857385398983E-2</v>
      </c>
    </row>
    <row r="36" spans="1:10" ht="15.75" thickBot="1">
      <c r="A36" s="88" t="s">
        <v>654</v>
      </c>
      <c r="B36" s="40">
        <f>(KFRA!H4)</f>
        <v>0</v>
      </c>
      <c r="C36" s="40">
        <f>(KFRA!G4)</f>
        <v>0</v>
      </c>
      <c r="D36" s="40">
        <f t="shared" si="0"/>
        <v>0</v>
      </c>
      <c r="F36" s="37" t="s">
        <v>666</v>
      </c>
      <c r="G36" s="89">
        <f>('SIT REPORT'!I9/'SIT REPORT'!$I$11)</f>
        <v>0</v>
      </c>
    </row>
    <row r="37" spans="1:10" ht="15.75" thickBot="1">
      <c r="A37" s="37" t="s">
        <v>656</v>
      </c>
      <c r="B37" s="40">
        <f>(FTR!H4)</f>
        <v>12</v>
      </c>
      <c r="C37" s="40">
        <f>(FTR!G4)</f>
        <v>2</v>
      </c>
      <c r="D37" s="40">
        <f t="shared" si="0"/>
        <v>14</v>
      </c>
      <c r="F37" s="103"/>
      <c r="G37" s="103"/>
    </row>
    <row r="38" spans="1:10" ht="15.75" thickBot="1">
      <c r="A38" s="37" t="s">
        <v>657</v>
      </c>
      <c r="B38" s="40">
        <f>(SHR!H4)</f>
        <v>2</v>
      </c>
      <c r="C38" s="40">
        <f>(SHR!G4)</f>
        <v>0</v>
      </c>
      <c r="D38" s="40">
        <f t="shared" si="0"/>
        <v>2</v>
      </c>
      <c r="F38" s="39" t="s">
        <v>677</v>
      </c>
      <c r="G38" s="39" t="s">
        <v>678</v>
      </c>
    </row>
    <row r="39" spans="1:10" ht="15.75" thickBot="1">
      <c r="A39" s="37" t="s">
        <v>660</v>
      </c>
      <c r="B39" s="40">
        <f>(KLR!H4)</f>
        <v>0</v>
      </c>
      <c r="C39" s="40">
        <f>(KLR!G4)</f>
        <v>1</v>
      </c>
      <c r="D39" s="40">
        <f t="shared" si="0"/>
        <v>1</v>
      </c>
      <c r="F39" s="89">
        <f>('SIT REPORT'!B11/'SIT REPORT'!I11)</f>
        <v>0.37351443123938882</v>
      </c>
      <c r="G39" s="89">
        <f>('SIT REPORT'!F11/'SIT REPORT'!I11)</f>
        <v>0.47538200339558573</v>
      </c>
    </row>
    <row r="40" spans="1:10" ht="15.75" thickBot="1">
      <c r="A40" s="37" t="s">
        <v>410</v>
      </c>
      <c r="B40" s="40">
        <f>(BVR!H4)</f>
        <v>0</v>
      </c>
      <c r="C40" s="40">
        <f>(BVR!G4)</f>
        <v>0</v>
      </c>
      <c r="D40" s="40">
        <f t="shared" si="0"/>
        <v>0</v>
      </c>
    </row>
    <row r="41" spans="1:10" ht="15.75" thickBot="1">
      <c r="A41" s="37" t="s">
        <v>661</v>
      </c>
      <c r="B41" s="40">
        <f>(CLP!H4)</f>
        <v>3</v>
      </c>
      <c r="C41" s="40">
        <f>(CLP!G4)</f>
        <v>1</v>
      </c>
      <c r="D41" s="40">
        <f t="shared" si="0"/>
        <v>4</v>
      </c>
    </row>
    <row r="42" spans="1:10" ht="15.75" thickBot="1">
      <c r="A42" s="37" t="s">
        <v>662</v>
      </c>
      <c r="B42" s="40">
        <f>('981S'!H4)</f>
        <v>3</v>
      </c>
      <c r="C42" s="40">
        <f>('981S'!G4)</f>
        <v>20</v>
      </c>
      <c r="D42" s="40">
        <f t="shared" si="0"/>
        <v>23</v>
      </c>
    </row>
    <row r="43" spans="1:10" ht="15.75" thickBot="1">
      <c r="A43" s="37" t="s">
        <v>664</v>
      </c>
      <c r="B43" s="39">
        <f>('982S'!H4)</f>
        <v>4</v>
      </c>
      <c r="C43" s="39">
        <f>('982S'!G4)</f>
        <v>6</v>
      </c>
      <c r="D43" s="40">
        <f t="shared" si="0"/>
        <v>10</v>
      </c>
    </row>
    <row r="44" spans="1:10" ht="15.75" thickBot="1">
      <c r="A44" s="37" t="s">
        <v>666</v>
      </c>
      <c r="B44" s="39">
        <f>('Walker Range'!H4)</f>
        <v>0</v>
      </c>
      <c r="C44" s="39">
        <f>('Walker Range'!G4)</f>
        <v>0</v>
      </c>
      <c r="D44" s="40">
        <f t="shared" si="0"/>
        <v>0</v>
      </c>
    </row>
    <row r="45" spans="1:10" ht="15.75" thickBot="1">
      <c r="C45" s="87"/>
      <c r="D45" s="87"/>
    </row>
    <row r="46" spans="1:10" ht="30.75" thickBot="1">
      <c r="A46" s="37" t="s">
        <v>679</v>
      </c>
      <c r="B46" s="88" t="s">
        <v>680</v>
      </c>
      <c r="C46" s="36" t="s">
        <v>681</v>
      </c>
      <c r="D46" s="88" t="s">
        <v>682</v>
      </c>
      <c r="E46" s="36" t="s">
        <v>683</v>
      </c>
      <c r="F46" s="37" t="s">
        <v>684</v>
      </c>
      <c r="G46" s="37" t="s">
        <v>685</v>
      </c>
      <c r="I46" s="94">
        <v>45658</v>
      </c>
      <c r="J46" s="94">
        <v>45688</v>
      </c>
    </row>
    <row r="47" spans="1:10" ht="15.75" thickBot="1">
      <c r="A47" s="37" t="s">
        <v>686</v>
      </c>
      <c r="B47" s="37">
        <f>SUMIFS(Longboard!H2:H603,Longboard!F2:F603,"&gt;="&amp;DATE(2025,4,1),Longboard!F2:F603,"&lt;="&amp;DATE(2025,4,30))</f>
        <v>0</v>
      </c>
      <c r="C47" s="39">
        <f>COUNTIFS(Longboard!$F$2:$F$603,"&gt;="&amp;Data!I49,Longboard!$F$2:$F$603,"&lt;="&amp;Data!J49,Longboard!$H$2:$H$603,"&gt;="&amp;Longboard!$H$2)</f>
        <v>0</v>
      </c>
      <c r="D47" s="37">
        <f>SUMIFS(Longboard!I2:I603,Longboard!F2:F603,"&gt;="&amp;DATE(2025,4,1),Longboard!F2:F603,"&lt;="&amp;DATE(2025,4,30))</f>
        <v>0</v>
      </c>
      <c r="E47" s="39">
        <f>COUNTIFS(Longboard!$F$2:$F$603,"&gt;="&amp;Data!I49,Longboard!$F$2:$F$603,"&lt;="&amp;Data!J49,Longboard!$I$2:$I$603,"&gt;="&amp;Longboard!$H$2)</f>
        <v>0</v>
      </c>
      <c r="F47" s="39">
        <f t="shared" ref="F47:F55" si="1">SUM(B47+D47)</f>
        <v>0</v>
      </c>
      <c r="G47" s="39">
        <f>COUNTIFS(Longboard!$F$2:$F$603,"&gt;="&amp;DATE(2021,4,1),Longboard!$F$2:$F$603,"&lt;="&amp;DATE(2021,4,30))</f>
        <v>0</v>
      </c>
      <c r="I47" s="94">
        <v>45689</v>
      </c>
      <c r="J47" s="94">
        <v>45716</v>
      </c>
    </row>
    <row r="48" spans="1:10" ht="15.75" thickBot="1">
      <c r="A48" s="37" t="s">
        <v>687</v>
      </c>
      <c r="B48" s="37">
        <f>SUMIFS(Longboard!H3:H604,Longboard!F3:F604,"&gt;="&amp;DATE(2025,5,1),Longboard!F3:F604,"&lt;="&amp;DATE(2025,5,31))</f>
        <v>0</v>
      </c>
      <c r="C48" s="39">
        <f>COUNTIFS(Longboard!$F$2:$F$603,"&gt;="&amp;Data!I49,Longboard!$F$2:$F$603,"&lt;="&amp;Data!J49,Longboard!$H$2:$H$603,"&gt;="&amp;Longboard!$H$2)</f>
        <v>0</v>
      </c>
      <c r="D48" s="37">
        <f>SUMIFS(Longboard!I2:I603,Longboard!F2:F603,"&gt;="&amp;DATE(2025,5,1),Longboard!F2:F603,"&lt;="&amp;DATE(2025,5,31))</f>
        <v>0</v>
      </c>
      <c r="E48" s="39">
        <f>COUNTIFS(Longboard!$F$2:$F$603,"&gt;="&amp;Data!I50,Longboard!$F$2:$F$603,"&lt;="&amp;Data!J50,Longboard!$I$2:$I$603,"&gt;="&amp;Longboard!$H$2)</f>
        <v>0</v>
      </c>
      <c r="F48" s="39">
        <f t="shared" si="1"/>
        <v>0</v>
      </c>
      <c r="G48" s="39">
        <f>COUNTIFS(Longboard!$F$2:$F$603,"&gt;="&amp;DATE(2021,5,1),Longboard!$F$2:$F$603,"&lt;="&amp;DATE(2021,5,31))</f>
        <v>0</v>
      </c>
      <c r="I48" s="94">
        <v>45717</v>
      </c>
      <c r="J48" s="94">
        <v>45747</v>
      </c>
    </row>
    <row r="49" spans="1:17" ht="15.75" thickBot="1">
      <c r="A49" s="37" t="s">
        <v>688</v>
      </c>
      <c r="B49" s="37">
        <f>SUMIFS(Longboard!H4:H605,Longboard!F4:F605,"&gt;="&amp;DATE(2025,6,1),Longboard!F4:F605,"&lt;="&amp;DATE(2025,6,30))</f>
        <v>0</v>
      </c>
      <c r="C49" s="39">
        <f>COUNTIFS(Longboard!$F$2:$F$603,"&gt;="&amp;Data!I50,Longboard!$F$2:$F$603,"&lt;="&amp;Data!J50,Longboard!$H$2:$H$603,"&gt;="&amp;Longboard!$H$2)</f>
        <v>0</v>
      </c>
      <c r="D49" s="37">
        <f>SUMIFS(Longboard!I2:I603,Longboard!F2:F603,"&gt;="&amp;DATE(2025,6,1),Longboard!F2:F603,"&lt;="&amp;DATE(2025,6,30))</f>
        <v>0</v>
      </c>
      <c r="E49" s="39">
        <f>COUNTIFS(Longboard!$F$2:$F$603,"&gt;="&amp;Data!I51,Longboard!$F$2:$F$603,"&lt;="&amp;Data!J51,Longboard!$I$2:$I$603,"&gt;="&amp;Longboard!$H$2)</f>
        <v>0</v>
      </c>
      <c r="F49" s="39">
        <f t="shared" si="1"/>
        <v>0</v>
      </c>
      <c r="G49" s="39">
        <f>COUNTIFS(Longboard!$F$2:$F$603,"&gt;="&amp;DATE(2021,6,1),Longboard!$F$2:$F$603,"&lt;="&amp;DATE(2021,6,30))</f>
        <v>0</v>
      </c>
      <c r="I49" s="94">
        <v>45748</v>
      </c>
      <c r="J49" s="94">
        <v>45777</v>
      </c>
    </row>
    <row r="50" spans="1:17" ht="15.75" thickBot="1">
      <c r="A50" s="37" t="s">
        <v>689</v>
      </c>
      <c r="B50" s="37">
        <f>SUMIFS(Longboard!H5:H606,Longboard!F5:F606,"&gt;="&amp;DATE(2025,7,1),Longboard!F5:F606,"&lt;="&amp;DATE(2025,7,31))</f>
        <v>0</v>
      </c>
      <c r="C50" s="39">
        <f>COUNTIFS(Longboard!$F$2:$F$603,"&gt;="&amp;Data!I51,Longboard!$F$2:$F$603,"&lt;="&amp;Data!J51,Longboard!$H$2:$H$603,"&gt;="&amp;Longboard!$H$2)</f>
        <v>0</v>
      </c>
      <c r="D50" s="37">
        <f>SUMIFS(Longboard!I2:I603,Longboard!F2:F603,"&gt;="&amp;DATE(2025,7,1),Longboard!F2:F603,"&lt;="&amp;DATE(2025,7,31))</f>
        <v>0</v>
      </c>
      <c r="E50" s="39">
        <f>COUNTIFS(Longboard!$F$2:$F$603,"&gt;="&amp;Data!I52,Longboard!$F$2:$F$603,"&lt;="&amp;Data!J52,Longboard!$I$2:$I$603,"&gt;="&amp;Longboard!$H$2)</f>
        <v>0</v>
      </c>
      <c r="F50" s="39">
        <f t="shared" si="1"/>
        <v>0</v>
      </c>
      <c r="G50" s="39">
        <f>COUNTIFS(Longboard!$F$2:$F$603,"&gt;="&amp;DATE(2021,7,1),Longboard!$F$2:$F$603,"&lt;="&amp;DATE(2021,7,31))</f>
        <v>0</v>
      </c>
      <c r="I50" s="94">
        <v>45778</v>
      </c>
      <c r="J50" s="94">
        <v>45808</v>
      </c>
    </row>
    <row r="51" spans="1:17" ht="15.75" thickBot="1">
      <c r="A51" s="37" t="s">
        <v>690</v>
      </c>
      <c r="B51" s="37">
        <f>SUMIFS(Longboard!H6:H607,Longboard!F6:F607,"&gt;="&amp;DATE(2025,8,1),Longboard!F6:F607,"&lt;="&amp;DATE(2025,8,31))</f>
        <v>0</v>
      </c>
      <c r="C51" s="39">
        <f>COUNTIFS(Longboard!$F$2:$F$603,"&gt;="&amp;Data!I52,Longboard!$F$2:$F$603,"&lt;="&amp;Data!J52,Longboard!$H$2:$H$603,"&gt;="&amp;Longboard!$H$2)</f>
        <v>0</v>
      </c>
      <c r="D51" s="37">
        <f>SUMIFS(Longboard!I2:I603,Longboard!F2:F603,"&gt;="&amp;DATE(2025,8,1),Longboard!F2:F603,"&lt;="&amp;DATE(2025,8,31))</f>
        <v>0</v>
      </c>
      <c r="E51" s="39">
        <f>COUNTIFS(Longboard!$F$2:$F$603,"&gt;="&amp;Data!I53,Longboard!$F$2:$F$603,"&lt;="&amp;Data!J53,Longboard!$I$2:$I$603,"&gt;="&amp;Longboard!$H$2)</f>
        <v>0</v>
      </c>
      <c r="F51" s="39">
        <f t="shared" si="1"/>
        <v>0</v>
      </c>
      <c r="G51" s="39">
        <f>COUNTIFS(Longboard!$F$2:$F$603,"&gt;="&amp;DATE(2021,8,1),Longboard!$F$2:$F$603,"&lt;="&amp;DATE(2021,8,31))</f>
        <v>0</v>
      </c>
      <c r="I51" s="94">
        <v>45809</v>
      </c>
      <c r="J51" s="94">
        <v>45838</v>
      </c>
    </row>
    <row r="52" spans="1:17" ht="15.75" thickBot="1">
      <c r="A52" s="37" t="s">
        <v>691</v>
      </c>
      <c r="B52" s="37">
        <f>SUMIFS(Longboard!H7:H608,Longboard!F7:F608,"&gt;="&amp;DATE(2025,9,1),Longboard!F7:F608,"&lt;="&amp;DATE(2025,9,30))</f>
        <v>0</v>
      </c>
      <c r="C52" s="39">
        <f>COUNTIFS(Longboard!$F$2:$F$603,"&gt;="&amp;Data!I53,Longboard!$F$2:$F$603,"&lt;="&amp;Data!J53,Longboard!$H$2:$H$603,"&gt;="&amp;Longboard!$H$2)</f>
        <v>0</v>
      </c>
      <c r="D52" s="37">
        <f>SUMIFS(Longboard!I2:I603,Longboard!F2:F603,"&gt;="&amp;DATE(2025,9,1),Longboard!F2:F603,"&lt;="&amp;DATE(2025,9,30))</f>
        <v>0</v>
      </c>
      <c r="E52" s="39">
        <f>COUNTIFS(Longboard!$F$2:$F$603,"&gt;="&amp;Data!I54,Longboard!$F$2:$F$603,"&lt;="&amp;Data!J54,Longboard!$I$2:$I$603,"&gt;="&amp;Longboard!$H$2)</f>
        <v>0</v>
      </c>
      <c r="F52" s="39">
        <f t="shared" si="1"/>
        <v>0</v>
      </c>
      <c r="G52" s="39">
        <f>COUNTIFS(Longboard!$F$2:$F$603,"&gt;="&amp;DATE(2021,9,1),Longboard!$F$2:$F$603,"&lt;="&amp;DATE(2021,9,30))</f>
        <v>0</v>
      </c>
      <c r="I52" s="94">
        <v>45839</v>
      </c>
      <c r="J52" s="94">
        <v>45869</v>
      </c>
    </row>
    <row r="53" spans="1:17" ht="15.75" thickBot="1">
      <c r="A53" s="37" t="s">
        <v>692</v>
      </c>
      <c r="B53" s="37">
        <f>SUMIFS(Longboard!H8:H609,Longboard!F8:F609,"&gt;="&amp;DATE(2025,10,1),Longboard!F8:F609,"&lt;="&amp;DATE(2025,10,31))</f>
        <v>0</v>
      </c>
      <c r="C53" s="39">
        <f>COUNTIFS(Longboard!$F$2:$F$603,"&gt;="&amp;Data!I54,Longboard!$F$2:$F$603,"&lt;="&amp;Data!J54,Longboard!$H$2:$H$603,"&gt;="&amp;Longboard!$H$2)</f>
        <v>0</v>
      </c>
      <c r="D53" s="37">
        <f>SUMIFS(Longboard!I2:I603,Longboard!F2:F603,"&gt;="&amp;DATE(2025,10,1),Longboard!F2:F603,"&lt;="&amp;DATE(2025,10,31))</f>
        <v>0</v>
      </c>
      <c r="E53" s="39">
        <f>COUNTIFS(Longboard!$F$2:$F$603,"&gt;="&amp;Data!I55,Longboard!$F$2:$F$603,"&lt;="&amp;Data!J55,Longboard!$I$2:$I$603,"&gt;="&amp;Longboard!$H$2)</f>
        <v>0</v>
      </c>
      <c r="F53" s="39">
        <f t="shared" si="1"/>
        <v>0</v>
      </c>
      <c r="G53" s="39">
        <f>COUNTIFS(Longboard!$F$2:$F$603,"&gt;="&amp;DATE(2021,10,1),Longboard!$F$2:$F$603,"&lt;="&amp;DATE(2021,10,31))</f>
        <v>0</v>
      </c>
      <c r="I53" s="94">
        <v>45870</v>
      </c>
      <c r="J53" s="94">
        <v>45900</v>
      </c>
    </row>
    <row r="54" spans="1:17" ht="15.75" thickBot="1">
      <c r="A54" s="37" t="s">
        <v>693</v>
      </c>
      <c r="B54" s="37">
        <f>SUMIFS(Longboard!H9:H610,Longboard!F9:F610,"&gt;="&amp;DATE(2025,11,1),Longboard!F9:F610,"&lt;="&amp;DATE(2025,11,30))</f>
        <v>0</v>
      </c>
      <c r="C54" s="39">
        <f>COUNTIFS(Longboard!$F$2:$F$603,"&gt;="&amp;Data!I55,Longboard!$F$2:$F$603,"&lt;="&amp;Data!J55,Longboard!$H$2:$H$603,"&gt;="&amp;Longboard!$H$2)</f>
        <v>0</v>
      </c>
      <c r="D54" s="37">
        <f>SUMIFS(Longboard!I2:I603,Longboard!F2:F603,"&gt;="&amp;DATE(2025,11,1),Longboard!F2:F603,"&lt;="&amp;DATE(2025,11,30))</f>
        <v>0</v>
      </c>
      <c r="E54" s="39">
        <f>COUNTIFS(Longboard!$F$2:$F$603,"&gt;="&amp;Data!I56,Longboard!$F$2:$F$603,"&lt;="&amp;Data!J56,Longboard!$I$2:$I$603,"&gt;="&amp;Longboard!$H$2)</f>
        <v>0</v>
      </c>
      <c r="F54" s="39">
        <f t="shared" si="1"/>
        <v>0</v>
      </c>
      <c r="G54" s="39">
        <f>COUNTIFS(Longboard!$F$2:$F$603,"&gt;="&amp;DATE(2021,11,1),Longboard!$F$2:$F$603,"&lt;="&amp;DATE(2021,11,30))</f>
        <v>0</v>
      </c>
      <c r="I54" s="94">
        <v>45901</v>
      </c>
      <c r="J54" s="94">
        <v>45930</v>
      </c>
    </row>
    <row r="55" spans="1:17" ht="15.75" thickBot="1">
      <c r="A55" s="37" t="s">
        <v>694</v>
      </c>
      <c r="B55" s="37">
        <f>SUMIFS(Longboard!H10:H611,Longboard!F10:F611,"&gt;="&amp;DATE(2025,12,1),Longboard!F10:F611,"&lt;="&amp;DATE(2025,12,31))</f>
        <v>0</v>
      </c>
      <c r="C55" s="39">
        <f>COUNTIFS(Longboard!$F$2:$F$603,"&gt;="&amp;Data!I56,Longboard!$F$2:$F$603,"&lt;="&amp;Data!J56,Longboard!$H$2:$H$603,"&gt;="&amp;Longboard!$H$2)</f>
        <v>0</v>
      </c>
      <c r="D55" s="37">
        <f>SUMIFS(Longboard!I2:I603,Longboard!F2:F603,"&gt;="&amp;DATE(2025,12,1),Longboard!F2:F603,"&lt;="&amp;DATE(2025,12,31))</f>
        <v>0</v>
      </c>
      <c r="E55" s="39">
        <f>COUNTIFS(Longboard!$F$2:$F$603,"&gt;="&amp;Data!I57,Longboard!$F$2:$F$603,"&lt;="&amp;Data!J57,Longboard!$I$2:$I$603,"&gt;="&amp;Longboard!$H$2)</f>
        <v>0</v>
      </c>
      <c r="F55" s="39">
        <f t="shared" si="1"/>
        <v>0</v>
      </c>
      <c r="G55" s="39">
        <f>COUNTIFS(Longboard!$F$2:$F$603,"&gt;="&amp;DATE(2021,12,1),Longboard!$F$2:$F$603,"&lt;="&amp;DATE(2021,12,31))</f>
        <v>0</v>
      </c>
      <c r="I55" s="94">
        <v>45931</v>
      </c>
      <c r="J55" s="94">
        <v>45961</v>
      </c>
    </row>
    <row r="56" spans="1:17" ht="15.75" thickBot="1">
      <c r="A56" s="37" t="s">
        <v>695</v>
      </c>
      <c r="B56" s="37">
        <f>SUMIFS(Longboard!H2:H603,Longboard!F2:F603,"&gt;="&amp;DATE(2025,1,1),Longboard!F2:F603,"&lt;="&amp;DATE(2025,6,7))</f>
        <v>0</v>
      </c>
      <c r="C56" s="39">
        <f>COUNTIFS(Longboard!$F$2:$F$603,"&gt;="&amp;Data!I46,Longboard!$F$2:$F$603,"&lt;="&amp;Data!J46,Longboard!$H$2:$H$603,"&gt;="&amp;Longboard!$H$2)</f>
        <v>0</v>
      </c>
      <c r="D56" s="37">
        <f>SUMIFS(Longboard!I2:I604,Longboard!F2:F604,"&gt;="&amp;DATE(2025,1,1),Longboard!F2:F604,"&lt;="&amp;DATE(2025,6,7))</f>
        <v>0</v>
      </c>
      <c r="E56" s="39">
        <f>COUNTIFS(Longboard!$F$2:$F$603,"&gt;="&amp;Data!I46,Longboard!$F$2:$F$603,"&lt;="&amp;Data!J46,Longboard!$I$2:$I$603,"&gt;="&amp;Longboard!$H$2)</f>
        <v>0</v>
      </c>
      <c r="F56" s="39"/>
      <c r="G56" s="39"/>
      <c r="I56" s="94">
        <v>45962</v>
      </c>
      <c r="J56" s="94">
        <v>45991</v>
      </c>
    </row>
    <row r="57" spans="1:17" ht="15.75" thickBot="1">
      <c r="A57" s="37" t="s">
        <v>696</v>
      </c>
      <c r="B57" s="37">
        <f>SUMIFS(Longboard!H2:H613,Longboard!F2:F613,"&gt;="&amp;DATE(2025,6,6),Longboard!F2:F613,"&lt;="&amp;DATE(2025,10,12))</f>
        <v>0</v>
      </c>
      <c r="C57" s="39">
        <f>COUNTIFS(Longboard!$F$2:$F$603,"&gt;="&amp;Data!I47,Longboard!$F$2:$F$603,"&lt;="&amp;Data!J47,Longboard!$H$2:$H$603,"&gt;="&amp;Longboard!$H$2)</f>
        <v>0</v>
      </c>
      <c r="D57" s="37">
        <f>SUMIFS(Longboard!I4:I605,Longboard!F4:F605,"&gt;="&amp;DATE(2025,6,8),Longboard!F4:F605,"&lt;="&amp;DATE(2025,10,18))</f>
        <v>0</v>
      </c>
      <c r="E57" s="39">
        <f>COUNTIFS(Longboard!$F$2:$F$603,"&gt;="&amp;Data!I47,Longboard!$F$2:$F$603,"&lt;="&amp;Data!J47,Longboard!$I$2:$I$603,"&gt;="&amp;Longboard!$H$2)</f>
        <v>0</v>
      </c>
      <c r="F57" s="39"/>
      <c r="G57" s="39"/>
      <c r="I57" s="94">
        <v>45992</v>
      </c>
      <c r="J57" s="94">
        <v>46022</v>
      </c>
    </row>
    <row r="58" spans="1:17" ht="15.75" thickBot="1">
      <c r="A58" s="37" t="s">
        <v>697</v>
      </c>
      <c r="B58" s="37">
        <f>SUMIFS(Longboard!H3:H614,Longboard!F3:F614,"&gt;="&amp;DATE(2025,10,13),Longboard!F3:F614,"&lt;="&amp;DATE(2025,12,31))</f>
        <v>0</v>
      </c>
      <c r="C58" s="39">
        <f>COUNTIFS(Longboard!$F$2:$F$603,"&gt;="&amp;Data!I48,Longboard!$F$2:$F$603,"&lt;="&amp;Data!J48,Longboard!$H$2:$H$603,"&gt;="&amp;Longboard!$H$2)</f>
        <v>0</v>
      </c>
      <c r="D58" s="37">
        <f>SUMIFS(Longboard!I5:I606,Longboard!F5:F606,"&gt;="&amp;DATE(2025,10,13),Longboard!F5:F606,"&lt;="&amp;DATE(2025,12,31))</f>
        <v>0</v>
      </c>
      <c r="E58" s="39">
        <f>COUNTIFS(Longboard!$F$2:$F$603,"&gt;="&amp;Data!I48,Longboard!$F$2:$F$603,"&lt;="&amp;Data!J48,Longboard!$I$2:$I$603,"&gt;="&amp;Longboard!$H$2)</f>
        <v>0</v>
      </c>
      <c r="F58" s="39"/>
      <c r="G58" s="39"/>
    </row>
    <row r="59" spans="1:17" ht="15.75" thickBot="1">
      <c r="C59" s="93"/>
    </row>
    <row r="60" spans="1:17" ht="15.75" thickBot="1">
      <c r="B60" s="39" t="s">
        <v>698</v>
      </c>
      <c r="C60" s="39" t="s">
        <v>699</v>
      </c>
      <c r="D60" s="39" t="s">
        <v>700</v>
      </c>
      <c r="E60" s="39" t="s">
        <v>701</v>
      </c>
      <c r="F60" s="39" t="s">
        <v>702</v>
      </c>
      <c r="G60" s="39" t="s">
        <v>703</v>
      </c>
    </row>
    <row r="61" spans="1:17" ht="15.75" thickBot="1">
      <c r="B61" s="39">
        <f>SUM(D56,B56)</f>
        <v>0</v>
      </c>
      <c r="C61" s="39">
        <f>SUM(B56,D56)</f>
        <v>0</v>
      </c>
      <c r="D61" s="39">
        <f>SUM(B57,D57)</f>
        <v>0</v>
      </c>
      <c r="E61" s="39">
        <f>SUM(C58,E57)</f>
        <v>0</v>
      </c>
      <c r="F61" s="39">
        <f>SUM(B58,D58)</f>
        <v>0</v>
      </c>
      <c r="G61" s="39">
        <f>SUM(C58,E58)</f>
        <v>0</v>
      </c>
      <c r="Q61" s="38" t="s">
        <v>704</v>
      </c>
    </row>
    <row r="62" spans="1:17">
      <c r="Q62" s="38" t="s">
        <v>705</v>
      </c>
    </row>
    <row r="63" spans="1:17">
      <c r="Q63" s="38" t="s">
        <v>706</v>
      </c>
    </row>
    <row r="70" spans="8:14">
      <c r="H70" s="90"/>
    </row>
    <row r="76" spans="8:14">
      <c r="H76" s="102"/>
      <c r="I76" s="102"/>
      <c r="J76" s="102"/>
      <c r="K76" s="102"/>
      <c r="L76" s="102"/>
      <c r="M76" s="102"/>
      <c r="N76" s="10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tint="0.499984740745262"/>
    <pageSetUpPr fitToPage="1"/>
  </sheetPr>
  <dimension ref="A1:Q55"/>
  <sheetViews>
    <sheetView tabSelected="1" topLeftCell="A12" zoomScale="86" zoomScaleNormal="86" workbookViewId="0">
      <selection activeCell="L16" sqref="L16"/>
    </sheetView>
  </sheetViews>
  <sheetFormatPr defaultRowHeight="15"/>
  <cols>
    <col min="1" max="1" width="21.42578125" customWidth="1"/>
    <col min="2" max="7" width="15.7109375" customWidth="1"/>
    <col min="8" max="8" width="4.85546875" customWidth="1"/>
    <col min="9" max="9" width="18.5703125" style="8" customWidth="1"/>
    <col min="10" max="12" width="15.7109375" style="8" customWidth="1"/>
    <col min="13" max="13" width="14" customWidth="1"/>
    <col min="14" max="14" width="15.140625" customWidth="1"/>
    <col min="16" max="16" width="13.85546875" customWidth="1"/>
    <col min="17" max="17" width="11.140625" customWidth="1"/>
  </cols>
  <sheetData>
    <row r="1" spans="1:17">
      <c r="A1" s="46" t="s">
        <v>707</v>
      </c>
    </row>
    <row r="2" spans="1:17" ht="30">
      <c r="A2" s="47" t="s">
        <v>271</v>
      </c>
      <c r="B2" s="36" t="s">
        <v>670</v>
      </c>
      <c r="C2" s="36" t="s">
        <v>708</v>
      </c>
      <c r="D2" s="36" t="s">
        <v>709</v>
      </c>
      <c r="E2" s="36" t="s">
        <v>17</v>
      </c>
      <c r="F2" s="36" t="s">
        <v>671</v>
      </c>
      <c r="G2" s="36" t="s">
        <v>710</v>
      </c>
      <c r="H2" s="38"/>
      <c r="I2" s="39" t="s">
        <v>672</v>
      </c>
      <c r="J2" s="39" t="s">
        <v>21</v>
      </c>
      <c r="M2" s="16"/>
      <c r="N2" s="5"/>
    </row>
    <row r="3" spans="1:17" ht="20.100000000000001" customHeight="1" thickBot="1">
      <c r="A3" s="37" t="s">
        <v>674</v>
      </c>
      <c r="B3" s="109">
        <f>('FS Fires'!H4)</f>
        <v>16</v>
      </c>
      <c r="C3" s="41">
        <f>('FS Fires'!K4)</f>
        <v>4.8699999999999992</v>
      </c>
      <c r="D3" s="180">
        <f>('FS Fires'!I4)</f>
        <v>5</v>
      </c>
      <c r="E3" s="41">
        <f>('FS Fires'!L4)</f>
        <v>0.8</v>
      </c>
      <c r="F3" s="180">
        <f>('FS Fires'!G4)</f>
        <v>21</v>
      </c>
      <c r="G3" s="41">
        <f>('FS Fires'!J4)</f>
        <v>54144.3</v>
      </c>
      <c r="H3" s="38"/>
      <c r="I3" s="180">
        <f>SUM(F3,B3,D3)</f>
        <v>42</v>
      </c>
      <c r="J3" s="41">
        <f t="shared" ref="J3:J10" si="0">SUM(C3,G3,E3)</f>
        <v>54149.970000000008</v>
      </c>
      <c r="K3" s="15"/>
      <c r="L3" s="15"/>
      <c r="M3" s="5"/>
      <c r="N3" s="17"/>
      <c r="P3" s="17"/>
      <c r="Q3" s="17"/>
    </row>
    <row r="4" spans="1:17" ht="20.100000000000001" customHeight="1" thickBot="1">
      <c r="A4" s="37" t="s">
        <v>653</v>
      </c>
      <c r="B4" s="40">
        <f>('BLM Fires'!I4)</f>
        <v>18</v>
      </c>
      <c r="C4" s="41">
        <f>('BLM Fires'!L4)</f>
        <v>17.20000000000001</v>
      </c>
      <c r="D4" s="180">
        <f>('BLM Fires'!M4)</f>
        <v>1.7999999999999998</v>
      </c>
      <c r="E4" s="41">
        <f>('BLM Fires'!M4)</f>
        <v>1.7999999999999998</v>
      </c>
      <c r="F4" s="180">
        <f>('BLM Fires'!H4)</f>
        <v>7</v>
      </c>
      <c r="G4" s="41">
        <f>'BLM Fires'!K4</f>
        <v>1229.6500000000001</v>
      </c>
      <c r="H4" s="38"/>
      <c r="I4" s="180">
        <f t="shared" ref="I4:I10" si="1">SUM(B4,F4,D4)</f>
        <v>26.8</v>
      </c>
      <c r="J4" s="41">
        <f t="shared" si="0"/>
        <v>1248.6500000000001</v>
      </c>
      <c r="K4" s="15"/>
      <c r="L4" s="15"/>
      <c r="M4" s="5"/>
      <c r="N4" s="17"/>
    </row>
    <row r="5" spans="1:17" ht="20.100000000000001" customHeight="1" thickBot="1">
      <c r="A5" s="37" t="s">
        <v>38</v>
      </c>
      <c r="B5" s="40">
        <f>('981S'!H4)</f>
        <v>3</v>
      </c>
      <c r="C5" s="41">
        <f>('981S'!K4)</f>
        <v>0.45</v>
      </c>
      <c r="D5" s="180">
        <f>('981S'!I4)</f>
        <v>9</v>
      </c>
      <c r="E5" s="41">
        <f>('981S'!L4)</f>
        <v>6.3</v>
      </c>
      <c r="F5" s="180">
        <f>('981S'!G4)</f>
        <v>20</v>
      </c>
      <c r="G5" s="41">
        <f>('981S'!J4)</f>
        <v>255.70999999999995</v>
      </c>
      <c r="H5" s="38"/>
      <c r="I5" s="180">
        <f t="shared" si="1"/>
        <v>32</v>
      </c>
      <c r="J5" s="41">
        <f t="shared" si="0"/>
        <v>262.45999999999998</v>
      </c>
      <c r="K5" s="15"/>
      <c r="L5" s="15"/>
      <c r="M5" s="5"/>
      <c r="N5" s="17"/>
    </row>
    <row r="6" spans="1:17" ht="20.100000000000001" customHeight="1" thickBot="1">
      <c r="A6" s="37" t="s">
        <v>49</v>
      </c>
      <c r="B6" s="40">
        <f>('982S'!H4)</f>
        <v>4</v>
      </c>
      <c r="C6" s="41">
        <f>('982S'!K4)</f>
        <v>0.79999999999999993</v>
      </c>
      <c r="D6" s="180">
        <f>('982S'!I4)</f>
        <v>2</v>
      </c>
      <c r="E6" s="41">
        <f>('982S'!L4)</f>
        <v>0.9</v>
      </c>
      <c r="F6" s="180">
        <f>('982S'!G4)</f>
        <v>6</v>
      </c>
      <c r="G6" s="41">
        <f>('982S'!J4)</f>
        <v>110.10999999999999</v>
      </c>
      <c r="H6" s="38"/>
      <c r="I6" s="180">
        <f t="shared" si="1"/>
        <v>12</v>
      </c>
      <c r="J6" s="41">
        <f t="shared" si="0"/>
        <v>111.80999999999999</v>
      </c>
      <c r="K6" s="15"/>
      <c r="L6" s="15"/>
      <c r="M6" s="5"/>
      <c r="N6" s="17"/>
    </row>
    <row r="7" spans="1:17" ht="20.100000000000001" customHeight="1" thickBot="1">
      <c r="A7" s="37" t="s">
        <v>663</v>
      </c>
      <c r="B7" s="40">
        <f>('FWS Fires'!I4)</f>
        <v>0</v>
      </c>
      <c r="C7" s="41">
        <f>('FWS Fires'!L4)</f>
        <v>0</v>
      </c>
      <c r="D7" s="180">
        <f>('FWS Fires'!J4)</f>
        <v>0</v>
      </c>
      <c r="E7" s="41">
        <f>('FWS Fires'!M4)</f>
        <v>0</v>
      </c>
      <c r="F7" s="180">
        <f>('FWS Fires'!H4)</f>
        <v>1</v>
      </c>
      <c r="G7" s="41">
        <f>('FWS Fires'!K4)</f>
        <v>21.5</v>
      </c>
      <c r="H7" s="38"/>
      <c r="I7" s="180">
        <f t="shared" si="1"/>
        <v>1</v>
      </c>
      <c r="J7" s="41">
        <f t="shared" si="0"/>
        <v>21.5</v>
      </c>
      <c r="K7" s="15"/>
      <c r="L7" s="15"/>
      <c r="M7" s="5"/>
      <c r="N7" s="17"/>
    </row>
    <row r="8" spans="1:17" ht="20.100000000000001" customHeight="1" thickBot="1">
      <c r="A8" s="37" t="s">
        <v>668</v>
      </c>
      <c r="B8" s="40">
        <f>(CLP!H4)</f>
        <v>3</v>
      </c>
      <c r="C8" s="41">
        <f>(CLP!K4)</f>
        <v>1.46</v>
      </c>
      <c r="D8" s="180">
        <f>(CLP!I4)</f>
        <v>0</v>
      </c>
      <c r="E8" s="41">
        <f>(CLP!L4)</f>
        <v>0</v>
      </c>
      <c r="F8" s="180">
        <f>(CLP!G4)</f>
        <v>1</v>
      </c>
      <c r="G8" s="41">
        <f>CLP!J4</f>
        <v>0.25</v>
      </c>
      <c r="H8" s="38"/>
      <c r="I8" s="180">
        <f t="shared" si="1"/>
        <v>4</v>
      </c>
      <c r="J8" s="41">
        <f t="shared" si="0"/>
        <v>1.71</v>
      </c>
      <c r="K8" s="15"/>
      <c r="L8" s="15"/>
      <c r="M8" s="5"/>
      <c r="N8" s="17"/>
    </row>
    <row r="9" spans="1:17" ht="20.100000000000001" customHeight="1" thickBot="1">
      <c r="A9" s="37" t="s">
        <v>666</v>
      </c>
      <c r="B9" s="40">
        <f>('Walker Range'!H4)</f>
        <v>0</v>
      </c>
      <c r="C9" s="41">
        <f>('Walker Range'!K4)</f>
        <v>0</v>
      </c>
      <c r="D9" s="180">
        <f>('Walker Range'!I4)</f>
        <v>0</v>
      </c>
      <c r="E9" s="41">
        <f>('Walker Range'!L4)</f>
        <v>0</v>
      </c>
      <c r="F9" s="180">
        <f>('Walker Range'!G4)</f>
        <v>0</v>
      </c>
      <c r="G9" s="41">
        <f>('Walker Range'!J4)</f>
        <v>0</v>
      </c>
      <c r="H9" s="38"/>
      <c r="I9" s="180">
        <f t="shared" si="1"/>
        <v>0</v>
      </c>
      <c r="J9" s="41">
        <f t="shared" si="0"/>
        <v>0</v>
      </c>
      <c r="K9" s="15"/>
      <c r="L9" s="15"/>
      <c r="M9" s="5"/>
      <c r="N9" s="17"/>
    </row>
    <row r="10" spans="1:17" ht="20.100000000000001" customHeight="1" thickBot="1">
      <c r="A10" s="37" t="s">
        <v>711</v>
      </c>
      <c r="B10" s="40">
        <f>(ORKLT!H4)</f>
        <v>0</v>
      </c>
      <c r="C10" s="40">
        <f>(ORKLT!K4)</f>
        <v>0</v>
      </c>
      <c r="D10" s="40">
        <f>(ORKLT!I4)</f>
        <v>0</v>
      </c>
      <c r="E10" s="40">
        <f>(ORKLT!L4)</f>
        <v>0</v>
      </c>
      <c r="F10" s="40">
        <f>(ORKLT!G4)</f>
        <v>0</v>
      </c>
      <c r="G10" s="40">
        <f>(ORKLT!J4)</f>
        <v>0</v>
      </c>
      <c r="H10" s="38"/>
      <c r="I10" s="180">
        <f t="shared" si="1"/>
        <v>0</v>
      </c>
      <c r="J10" s="41">
        <f t="shared" si="0"/>
        <v>0</v>
      </c>
      <c r="K10" s="15"/>
      <c r="L10" s="15"/>
      <c r="M10" s="5"/>
      <c r="N10" s="17"/>
    </row>
    <row r="11" spans="1:17" ht="20.100000000000001" customHeight="1" thickBot="1">
      <c r="A11" s="37" t="s">
        <v>712</v>
      </c>
      <c r="B11" s="40">
        <f>SUM(B3:B10)</f>
        <v>44</v>
      </c>
      <c r="C11" s="41">
        <f>SUM(C3:C10)</f>
        <v>24.780000000000008</v>
      </c>
      <c r="D11" s="180">
        <f>SUM(D3:D10)</f>
        <v>17.8</v>
      </c>
      <c r="E11" s="41">
        <f>SUM(E3:E10)</f>
        <v>9.7999999999999989</v>
      </c>
      <c r="F11" s="180">
        <f>SUM(F3:F10)</f>
        <v>56</v>
      </c>
      <c r="G11" s="41">
        <f>SUM(G3:G10)</f>
        <v>55761.520000000004</v>
      </c>
      <c r="H11" s="38"/>
      <c r="I11" s="180">
        <f>SUM(I3:I10)</f>
        <v>117.8</v>
      </c>
      <c r="J11" s="41">
        <f>SUM(J3:J10)</f>
        <v>55796.100000000006</v>
      </c>
      <c r="K11" s="7"/>
      <c r="L11" s="7"/>
    </row>
    <row r="12" spans="1:17" ht="20.100000000000001" customHeight="1">
      <c r="A12" s="5"/>
      <c r="B12" s="13"/>
      <c r="C12" s="26"/>
      <c r="D12" s="26"/>
      <c r="E12" s="26"/>
      <c r="F12" s="13"/>
      <c r="G12" s="26"/>
      <c r="I12" s="18"/>
      <c r="J12" s="27"/>
      <c r="K12" s="15"/>
      <c r="L12" s="15"/>
    </row>
    <row r="13" spans="1:17" ht="20.100000000000001" customHeight="1">
      <c r="A13" s="5"/>
      <c r="B13" s="13"/>
      <c r="C13" s="26"/>
      <c r="D13" s="26"/>
      <c r="E13" s="26"/>
      <c r="F13" s="13"/>
      <c r="G13" s="26"/>
      <c r="I13" s="18"/>
      <c r="J13" s="27"/>
      <c r="K13" s="15"/>
      <c r="L13" s="15"/>
    </row>
    <row r="14" spans="1:17" ht="20.100000000000001" customHeight="1" thickBot="1">
      <c r="A14" s="38"/>
      <c r="B14" s="38"/>
      <c r="C14" s="105"/>
      <c r="D14" s="105"/>
      <c r="E14" s="105"/>
      <c r="F14" s="38"/>
      <c r="G14" s="38"/>
      <c r="H14" s="38"/>
      <c r="I14" s="38"/>
      <c r="J14" s="38"/>
      <c r="K14" s="15"/>
      <c r="L14" s="15"/>
    </row>
    <row r="15" spans="1:17" ht="20.100000000000001" customHeight="1" thickBot="1">
      <c r="A15" s="106" t="s">
        <v>713</v>
      </c>
      <c r="B15" s="38"/>
      <c r="C15" s="38"/>
      <c r="D15" s="38"/>
      <c r="E15" s="38"/>
      <c r="F15" s="38"/>
      <c r="G15" s="38"/>
      <c r="H15" s="38"/>
      <c r="I15" s="38"/>
      <c r="J15" s="38"/>
    </row>
    <row r="16" spans="1:17" ht="30">
      <c r="A16" s="107" t="s">
        <v>633</v>
      </c>
      <c r="B16" s="36" t="s">
        <v>670</v>
      </c>
      <c r="C16" s="36" t="s">
        <v>708</v>
      </c>
      <c r="D16" s="36" t="s">
        <v>709</v>
      </c>
      <c r="E16" s="36" t="s">
        <v>17</v>
      </c>
      <c r="F16" s="36" t="s">
        <v>671</v>
      </c>
      <c r="G16" s="36" t="s">
        <v>710</v>
      </c>
      <c r="H16" s="38"/>
      <c r="I16" s="39" t="s">
        <v>672</v>
      </c>
      <c r="J16" s="39" t="s">
        <v>21</v>
      </c>
    </row>
    <row r="17" spans="1:12">
      <c r="A17" s="88" t="s">
        <v>714</v>
      </c>
      <c r="B17" s="91">
        <f>(SEZ!H4)</f>
        <v>4</v>
      </c>
      <c r="C17" s="92">
        <f>(SEZ!K4)</f>
        <v>1.85</v>
      </c>
      <c r="D17" s="182">
        <f>(SEZ!I4)</f>
        <v>1</v>
      </c>
      <c r="E17" s="92">
        <f>(SEZ!L4)</f>
        <v>0.1</v>
      </c>
      <c r="F17" s="91">
        <f>(SEZ!G4)</f>
        <v>2</v>
      </c>
      <c r="G17" s="92">
        <f>(SEZ!J4)</f>
        <v>0.35</v>
      </c>
      <c r="H17" s="38"/>
      <c r="I17" s="180">
        <f>SUM(B17,D17,F17)</f>
        <v>7</v>
      </c>
      <c r="J17" s="41">
        <f>SUM(C17,G17,E17)</f>
        <v>2.3000000000000003</v>
      </c>
      <c r="L17"/>
    </row>
    <row r="18" spans="1:12" ht="20.100000000000001" customHeight="1">
      <c r="A18" s="88" t="s">
        <v>644</v>
      </c>
      <c r="B18" s="38">
        <f>(WRZ!H4)</f>
        <v>5</v>
      </c>
      <c r="C18" s="92">
        <f>(WRZ!K4)</f>
        <v>0.64999999999999991</v>
      </c>
      <c r="D18" s="182">
        <f>(WRZ!I4)</f>
        <v>2</v>
      </c>
      <c r="E18" s="92">
        <f>(WRZ!L4)</f>
        <v>0.5</v>
      </c>
      <c r="F18" s="91">
        <f>(WRZ!G4)</f>
        <v>8</v>
      </c>
      <c r="G18" s="92">
        <f>(WRZ!J4)</f>
        <v>0.79999999999999993</v>
      </c>
      <c r="H18" s="38"/>
      <c r="I18" s="180">
        <f t="shared" ref="I18:I32" si="2">SUM(B18,D18,F18)</f>
        <v>15</v>
      </c>
      <c r="J18" s="41">
        <f>SUM(C18,G18,E18)</f>
        <v>1.9499999999999997</v>
      </c>
      <c r="K18" s="15"/>
      <c r="L18"/>
    </row>
    <row r="19" spans="1:12" ht="20.100000000000001" customHeight="1">
      <c r="A19" s="88" t="s">
        <v>675</v>
      </c>
      <c r="B19" s="91">
        <f>(MAZ!H4)</f>
        <v>6</v>
      </c>
      <c r="C19" s="92">
        <f>(MAZ!K4)</f>
        <v>2.02</v>
      </c>
      <c r="D19" s="182">
        <f>(MAZ!I4)</f>
        <v>0</v>
      </c>
      <c r="E19" s="92">
        <f>(MAZ!L4)</f>
        <v>0</v>
      </c>
      <c r="F19" s="91">
        <f>(MAZ!G4)</f>
        <v>9</v>
      </c>
      <c r="G19" s="92">
        <f>(MAZ!J4)</f>
        <v>54142.95</v>
      </c>
      <c r="H19" s="38"/>
      <c r="I19" s="180">
        <f t="shared" si="2"/>
        <v>15</v>
      </c>
      <c r="J19" s="41">
        <f>SUM(C19,G19,E19)</f>
        <v>54144.969999999994</v>
      </c>
      <c r="K19" s="15"/>
      <c r="L19"/>
    </row>
    <row r="20" spans="1:12">
      <c r="A20" s="88" t="s">
        <v>649</v>
      </c>
      <c r="B20" s="91">
        <f>(KRD!H4)</f>
        <v>1</v>
      </c>
      <c r="C20" s="92">
        <f>(KRD!K4)</f>
        <v>0.35</v>
      </c>
      <c r="D20" s="182">
        <f>(KRD!I4)</f>
        <v>2</v>
      </c>
      <c r="E20" s="92">
        <f>(KRD!L4)</f>
        <v>0.2</v>
      </c>
      <c r="F20" s="91">
        <f>(KRD!G4)</f>
        <v>2</v>
      </c>
      <c r="G20" s="92">
        <f>(KRD!J4)</f>
        <v>0.2</v>
      </c>
      <c r="H20" s="38"/>
      <c r="I20" s="180">
        <f>SUM(B20,D20,F20)</f>
        <v>5</v>
      </c>
      <c r="J20" s="41">
        <f t="shared" ref="J20:J32" si="3">SUM(C20,G20,E20)</f>
        <v>0.75</v>
      </c>
      <c r="K20" s="15"/>
      <c r="L20"/>
    </row>
    <row r="21" spans="1:12">
      <c r="A21" s="37" t="s">
        <v>651</v>
      </c>
      <c r="B21" s="40">
        <f>(LKGS!H4)</f>
        <v>2</v>
      </c>
      <c r="C21" s="41">
        <f>(LKGS!K4)</f>
        <v>0.2</v>
      </c>
      <c r="D21" s="180">
        <f>(LKGS!I4)</f>
        <v>0</v>
      </c>
      <c r="E21" s="41">
        <f>(LKGS!L4)</f>
        <v>0</v>
      </c>
      <c r="F21" s="40">
        <f>(LKGS!G4)</f>
        <v>2</v>
      </c>
      <c r="G21" s="41">
        <f>(LKGS!J4)</f>
        <v>0.4</v>
      </c>
      <c r="H21" s="38"/>
      <c r="I21" s="180">
        <f t="shared" si="2"/>
        <v>4</v>
      </c>
      <c r="J21" s="41">
        <f t="shared" si="3"/>
        <v>0.60000000000000009</v>
      </c>
      <c r="K21" s="15"/>
      <c r="L21"/>
    </row>
    <row r="22" spans="1:12">
      <c r="A22" s="37" t="s">
        <v>715</v>
      </c>
      <c r="B22" s="40">
        <f>(GER!H4)</f>
        <v>2</v>
      </c>
      <c r="C22" s="41">
        <f>(GER!K4)</f>
        <v>15.1</v>
      </c>
      <c r="D22" s="180">
        <f>(GER!I4)</f>
        <v>0</v>
      </c>
      <c r="E22" s="41">
        <f>(GER!L4)</f>
        <v>0</v>
      </c>
      <c r="F22" s="40">
        <f>(GER!G4)</f>
        <v>0</v>
      </c>
      <c r="G22" s="41">
        <f>(GER!J4)</f>
        <v>0</v>
      </c>
      <c r="H22" s="38"/>
      <c r="I22" s="180">
        <f t="shared" si="2"/>
        <v>2</v>
      </c>
      <c r="J22" s="41">
        <f t="shared" si="3"/>
        <v>15.1</v>
      </c>
      <c r="K22" s="15"/>
      <c r="L22"/>
    </row>
    <row r="23" spans="1:12">
      <c r="A23" s="88" t="s">
        <v>654</v>
      </c>
      <c r="B23" s="40">
        <f>KFRA!H4</f>
        <v>0</v>
      </c>
      <c r="C23" s="41">
        <f>KFRA!K4</f>
        <v>0</v>
      </c>
      <c r="D23" s="180">
        <f>KFRA!I4</f>
        <v>0</v>
      </c>
      <c r="E23" s="41">
        <f>KFRA!L4</f>
        <v>0</v>
      </c>
      <c r="F23" s="40">
        <f>KFRA!G4</f>
        <v>0</v>
      </c>
      <c r="G23" s="41">
        <f>KFRA!J4</f>
        <v>0</v>
      </c>
      <c r="H23" s="38"/>
      <c r="I23" s="180">
        <f t="shared" si="2"/>
        <v>0</v>
      </c>
      <c r="J23" s="41">
        <f t="shared" si="3"/>
        <v>0</v>
      </c>
      <c r="K23" s="15"/>
      <c r="L23"/>
    </row>
    <row r="24" spans="1:12">
      <c r="A24" s="37" t="s">
        <v>656</v>
      </c>
      <c r="B24" s="40">
        <f>(FTR!H4)</f>
        <v>12</v>
      </c>
      <c r="C24" s="41">
        <f>(FTR!K4)</f>
        <v>1.6000000000000005</v>
      </c>
      <c r="D24" s="180">
        <f>(FTR!I4)</f>
        <v>4</v>
      </c>
      <c r="E24" s="41">
        <f>(FTR!L4)</f>
        <v>1.6</v>
      </c>
      <c r="F24" s="40">
        <f>(FTR!G4)</f>
        <v>2</v>
      </c>
      <c r="G24" s="41">
        <f>(FTR!J4)</f>
        <v>1228.25</v>
      </c>
      <c r="H24" s="38"/>
      <c r="I24" s="180">
        <f t="shared" si="2"/>
        <v>18</v>
      </c>
      <c r="J24" s="41">
        <f t="shared" si="3"/>
        <v>1231.4499999999998</v>
      </c>
      <c r="K24" s="15"/>
      <c r="L24"/>
    </row>
    <row r="25" spans="1:12">
      <c r="A25" s="37" t="s">
        <v>657</v>
      </c>
      <c r="B25" s="40">
        <f>(SHR!H4)</f>
        <v>2</v>
      </c>
      <c r="C25" s="41">
        <f>(SHR!K4)</f>
        <v>0.7</v>
      </c>
      <c r="D25" s="180">
        <f>(SHR!I4)</f>
        <v>0</v>
      </c>
      <c r="E25" s="41">
        <f>(SHR!L4)</f>
        <v>0</v>
      </c>
      <c r="F25" s="40">
        <f>(SHR!G4)</f>
        <v>0</v>
      </c>
      <c r="G25" s="41">
        <f>(SHR!J4)</f>
        <v>0</v>
      </c>
      <c r="H25" s="38"/>
      <c r="I25" s="180">
        <f t="shared" si="2"/>
        <v>2</v>
      </c>
      <c r="J25" s="41">
        <f t="shared" si="3"/>
        <v>0.7</v>
      </c>
      <c r="K25" s="15"/>
      <c r="L25"/>
    </row>
    <row r="26" spans="1:12">
      <c r="A26" s="37" t="s">
        <v>716</v>
      </c>
      <c r="B26" s="40">
        <f>(BVR!H4)</f>
        <v>0</v>
      </c>
      <c r="C26" s="41">
        <f>(BVR!K4)</f>
        <v>0</v>
      </c>
      <c r="D26" s="180">
        <f>(BVR!I4)</f>
        <v>0</v>
      </c>
      <c r="E26" s="41">
        <f>(BVR!L4)</f>
        <v>0</v>
      </c>
      <c r="F26" s="40">
        <f>(BVR!G4)</f>
        <v>0</v>
      </c>
      <c r="G26" s="41">
        <f>(BVR!J4)</f>
        <v>0</v>
      </c>
      <c r="H26" s="38"/>
      <c r="I26" s="180">
        <f t="shared" si="2"/>
        <v>0</v>
      </c>
      <c r="J26" s="41">
        <f t="shared" si="3"/>
        <v>0</v>
      </c>
      <c r="K26" s="15"/>
      <c r="L26"/>
    </row>
    <row r="27" spans="1:12">
      <c r="A27" s="37" t="s">
        <v>660</v>
      </c>
      <c r="B27" s="40">
        <f>(KLR!H4)</f>
        <v>0</v>
      </c>
      <c r="C27" s="41">
        <f>(KLR!K4)</f>
        <v>0</v>
      </c>
      <c r="D27" s="180">
        <f>(KLR!I4)</f>
        <v>0</v>
      </c>
      <c r="E27" s="41">
        <f>(KLR!L4)</f>
        <v>0</v>
      </c>
      <c r="F27" s="40">
        <f>(KLR!G4)</f>
        <v>1</v>
      </c>
      <c r="G27" s="41">
        <f>(KLR!J4)</f>
        <v>21.5</v>
      </c>
      <c r="H27" s="38"/>
      <c r="I27" s="180">
        <f t="shared" si="2"/>
        <v>1</v>
      </c>
      <c r="J27" s="41">
        <f t="shared" si="3"/>
        <v>21.5</v>
      </c>
      <c r="K27" s="15"/>
      <c r="L27"/>
    </row>
    <row r="28" spans="1:12">
      <c r="A28" s="37" t="s">
        <v>661</v>
      </c>
      <c r="B28" s="40">
        <f>(CLP!H4)</f>
        <v>3</v>
      </c>
      <c r="C28" s="41">
        <f>(CLP!K4)</f>
        <v>1.46</v>
      </c>
      <c r="D28" s="180">
        <f>(CLP!I4)</f>
        <v>0</v>
      </c>
      <c r="E28" s="41">
        <f>(CLP!L4)</f>
        <v>0</v>
      </c>
      <c r="F28" s="40">
        <f>(CLP!G4)</f>
        <v>1</v>
      </c>
      <c r="G28" s="41">
        <f>(CLP!J4)</f>
        <v>0.25</v>
      </c>
      <c r="H28" s="38"/>
      <c r="I28" s="180">
        <f t="shared" si="2"/>
        <v>4</v>
      </c>
      <c r="J28" s="41">
        <f t="shared" si="3"/>
        <v>1.71</v>
      </c>
      <c r="K28" s="15"/>
      <c r="L28"/>
    </row>
    <row r="29" spans="1:12">
      <c r="A29" s="37" t="s">
        <v>662</v>
      </c>
      <c r="B29" s="40">
        <f>('981S'!H4)</f>
        <v>3</v>
      </c>
      <c r="C29" s="41">
        <f>('981S'!K4)</f>
        <v>0.45</v>
      </c>
      <c r="D29" s="180">
        <f>('981S'!I4)</f>
        <v>9</v>
      </c>
      <c r="E29" s="41">
        <f>('981S'!L4)</f>
        <v>6.3</v>
      </c>
      <c r="F29" s="40">
        <f>('981S'!G4)</f>
        <v>20</v>
      </c>
      <c r="G29" s="41">
        <f>('981S'!J4)</f>
        <v>255.70999999999995</v>
      </c>
      <c r="H29" s="38"/>
      <c r="I29" s="180">
        <f t="shared" si="2"/>
        <v>32</v>
      </c>
      <c r="J29" s="41">
        <f t="shared" si="3"/>
        <v>262.45999999999998</v>
      </c>
      <c r="K29" s="15"/>
      <c r="L29"/>
    </row>
    <row r="30" spans="1:12">
      <c r="A30" s="37" t="s">
        <v>664</v>
      </c>
      <c r="B30" s="40">
        <f>('982S'!H4)</f>
        <v>4</v>
      </c>
      <c r="C30" s="41">
        <f>('982S'!K4)</f>
        <v>0.79999999999999993</v>
      </c>
      <c r="D30" s="180">
        <f>('982S'!I4)</f>
        <v>2</v>
      </c>
      <c r="E30" s="41">
        <f>('982S'!L4)</f>
        <v>0.9</v>
      </c>
      <c r="F30" s="40">
        <f>('982S'!G4)</f>
        <v>6</v>
      </c>
      <c r="G30" s="41">
        <f>('982S'!J4)</f>
        <v>110.10999999999999</v>
      </c>
      <c r="H30" s="38"/>
      <c r="I30" s="180">
        <f t="shared" si="2"/>
        <v>12</v>
      </c>
      <c r="J30" s="41">
        <f t="shared" si="3"/>
        <v>111.80999999999999</v>
      </c>
      <c r="K30" s="15"/>
      <c r="L30"/>
    </row>
    <row r="31" spans="1:12" ht="15.75" thickBot="1">
      <c r="A31" s="37" t="s">
        <v>666</v>
      </c>
      <c r="B31" s="39">
        <f>('Walker Range'!H4)</f>
        <v>0</v>
      </c>
      <c r="C31" s="108">
        <f>('Walker Range'!K4)</f>
        <v>0</v>
      </c>
      <c r="D31" s="181">
        <f>('Walker Range'!I4)</f>
        <v>0</v>
      </c>
      <c r="E31" s="108">
        <f>('Walker Range'!L4)</f>
        <v>0</v>
      </c>
      <c r="F31" s="39">
        <f>('Walker Range'!G4)</f>
        <v>0</v>
      </c>
      <c r="G31" s="108">
        <f>('Walker Range'!J4)</f>
        <v>0</v>
      </c>
      <c r="H31" s="38"/>
      <c r="I31" s="180">
        <f t="shared" si="2"/>
        <v>0</v>
      </c>
      <c r="J31" s="41">
        <f t="shared" si="3"/>
        <v>0</v>
      </c>
      <c r="K31" s="15"/>
      <c r="L31"/>
    </row>
    <row r="32" spans="1:12" ht="15.75" thickBot="1">
      <c r="A32" s="37" t="s">
        <v>717</v>
      </c>
      <c r="B32" s="40">
        <f>(ORKLT!H4)</f>
        <v>0</v>
      </c>
      <c r="C32" s="108">
        <f>(ORKLT!K4)</f>
        <v>0</v>
      </c>
      <c r="D32" s="181">
        <f>(ORKLT!I4)</f>
        <v>0</v>
      </c>
      <c r="E32" s="108">
        <f>(ORKLT!L4)</f>
        <v>0</v>
      </c>
      <c r="F32" s="39">
        <f>(ORKLT!G4)</f>
        <v>0</v>
      </c>
      <c r="G32" s="108">
        <f>(ORKLT!J4)</f>
        <v>0</v>
      </c>
      <c r="H32" s="38"/>
      <c r="I32" s="180">
        <f t="shared" si="2"/>
        <v>0</v>
      </c>
      <c r="J32" s="41">
        <f t="shared" si="3"/>
        <v>0</v>
      </c>
      <c r="K32" s="15"/>
      <c r="L32"/>
    </row>
    <row r="33" spans="1:13" ht="15.75" thickBot="1">
      <c r="A33" s="37" t="s">
        <v>718</v>
      </c>
      <c r="B33" s="39">
        <f t="shared" ref="B33:G33" si="4">SUM(B17:B31)</f>
        <v>44</v>
      </c>
      <c r="C33" s="108">
        <f t="shared" si="4"/>
        <v>25.18</v>
      </c>
      <c r="D33" s="181">
        <f t="shared" si="4"/>
        <v>20</v>
      </c>
      <c r="E33" s="108">
        <f t="shared" si="4"/>
        <v>9.6</v>
      </c>
      <c r="F33" s="39">
        <f t="shared" si="4"/>
        <v>53</v>
      </c>
      <c r="G33" s="108">
        <f t="shared" si="4"/>
        <v>55760.52</v>
      </c>
      <c r="H33" s="38"/>
      <c r="I33" s="181">
        <f>SUM(I17:I31)</f>
        <v>117</v>
      </c>
      <c r="J33" s="108">
        <f>SUM(J17:J31)</f>
        <v>55795.299999999981</v>
      </c>
      <c r="K33" s="15"/>
      <c r="L33"/>
    </row>
    <row r="34" spans="1:13">
      <c r="A34" s="187" t="s">
        <v>719</v>
      </c>
      <c r="B34" s="188"/>
      <c r="C34" s="188"/>
      <c r="D34" s="188"/>
      <c r="E34" s="188"/>
      <c r="F34" s="188"/>
      <c r="G34" s="189"/>
      <c r="K34" s="15"/>
      <c r="L34"/>
    </row>
    <row r="35" spans="1:13">
      <c r="A35" s="190"/>
      <c r="B35" s="191"/>
      <c r="C35" s="191"/>
      <c r="D35" s="191"/>
      <c r="E35" s="191"/>
      <c r="F35" s="191"/>
      <c r="G35" s="192"/>
      <c r="I35"/>
      <c r="J35"/>
      <c r="K35" s="15"/>
      <c r="L35"/>
    </row>
    <row r="36" spans="1:13">
      <c r="A36" s="190"/>
      <c r="B36" s="191"/>
      <c r="C36" s="191"/>
      <c r="D36" s="191"/>
      <c r="E36" s="191"/>
      <c r="F36" s="191"/>
      <c r="G36" s="192"/>
      <c r="I36"/>
      <c r="J36"/>
      <c r="L36"/>
    </row>
    <row r="37" spans="1:13">
      <c r="A37" s="193"/>
      <c r="B37" s="194"/>
      <c r="C37" s="194"/>
      <c r="D37" s="194"/>
      <c r="E37" s="194"/>
      <c r="F37" s="194"/>
      <c r="G37" s="195"/>
      <c r="I37"/>
      <c r="J37"/>
      <c r="K37" s="7"/>
      <c r="L37"/>
    </row>
    <row r="38" spans="1:13">
      <c r="A38" s="20"/>
      <c r="B38" s="20"/>
      <c r="C38" s="20"/>
      <c r="D38" s="20"/>
      <c r="E38" s="20"/>
      <c r="F38" s="20"/>
      <c r="G38" s="20"/>
      <c r="L38"/>
    </row>
    <row r="39" spans="1:13" ht="12" customHeight="1" thickBot="1">
      <c r="K39"/>
      <c r="L39"/>
    </row>
    <row r="40" spans="1:13">
      <c r="A40" s="39" t="s">
        <v>720</v>
      </c>
      <c r="B40" s="39">
        <f>COUNTIF(Longboard!D2:D603,"FA")</f>
        <v>35</v>
      </c>
      <c r="I40" s="38"/>
      <c r="K40"/>
      <c r="L40"/>
    </row>
    <row r="41" spans="1:13">
      <c r="A41" s="39" t="s">
        <v>7</v>
      </c>
      <c r="B41" s="39">
        <f>COUNTIF(Longboard!D2:D603,"Medical")</f>
        <v>1</v>
      </c>
      <c r="I41" s="38"/>
      <c r="K41"/>
      <c r="L41"/>
    </row>
    <row r="42" spans="1:13">
      <c r="A42" s="39" t="s">
        <v>98</v>
      </c>
      <c r="B42" s="39">
        <f>COUNTIF(Longboard!D2:D603,"Mutual Aid")</f>
        <v>17</v>
      </c>
      <c r="I42" s="38"/>
      <c r="M42" s="8"/>
    </row>
    <row r="43" spans="1:13">
      <c r="A43" s="39" t="s">
        <v>721</v>
      </c>
      <c r="B43" s="39">
        <f>COUNTIF(Longboard!D2:D603,"NON STAT")</f>
        <v>1</v>
      </c>
      <c r="I43" s="38"/>
      <c r="M43" s="8"/>
    </row>
    <row r="44" spans="1:13">
      <c r="A44" s="39" t="s">
        <v>79</v>
      </c>
      <c r="B44" s="39">
        <f>COUNTIF(Longboard!D2:D603,"NFCA")</f>
        <v>34</v>
      </c>
      <c r="I44" s="38"/>
      <c r="M44" s="8"/>
    </row>
    <row r="45" spans="1:13">
      <c r="A45" s="39" t="str">
        <f>(B16)</f>
        <v>Lightning Caused</v>
      </c>
      <c r="B45" s="39">
        <f>B33</f>
        <v>44</v>
      </c>
      <c r="I45" s="38"/>
      <c r="M45" s="8"/>
    </row>
    <row r="46" spans="1:13" ht="15.75" thickBot="1">
      <c r="A46" s="39" t="str">
        <f>F16</f>
        <v>Human Caused</v>
      </c>
      <c r="B46" s="39">
        <f>F33</f>
        <v>53</v>
      </c>
      <c r="I46" s="38"/>
      <c r="M46" s="8"/>
    </row>
    <row r="47" spans="1:13" ht="15.75" thickBot="1">
      <c r="A47" s="39" t="s">
        <v>722</v>
      </c>
      <c r="B47" s="181">
        <f>D33</f>
        <v>20</v>
      </c>
      <c r="I47" s="38"/>
      <c r="M47" s="8"/>
    </row>
    <row r="48" spans="1:13" ht="15.75" thickBot="1">
      <c r="A48" s="39" t="s">
        <v>24</v>
      </c>
      <c r="B48" s="39">
        <f>COUNTA(Longboard!Q2:Q603)</f>
        <v>10</v>
      </c>
      <c r="I48" s="38"/>
      <c r="M48" s="8"/>
    </row>
    <row r="49" spans="1:13">
      <c r="A49" s="39" t="s">
        <v>634</v>
      </c>
      <c r="B49" s="39">
        <f>COUNTIF(Longboard!$Q$2:$Q$603,Data!F1)</f>
        <v>0</v>
      </c>
      <c r="I49" s="38"/>
      <c r="M49" s="8"/>
    </row>
    <row r="50" spans="1:13">
      <c r="A50" s="39" t="s">
        <v>101</v>
      </c>
      <c r="B50" s="39">
        <f>COUNTIF(Longboard!$Q$2:$Q$603,Data!F2)</f>
        <v>9</v>
      </c>
      <c r="I50" s="38"/>
      <c r="M50" s="8"/>
    </row>
    <row r="51" spans="1:13">
      <c r="A51" s="39" t="s">
        <v>642</v>
      </c>
      <c r="B51" s="39">
        <f>COUNTIF(Longboard!$Q$2:$Q$603,Data!F3)</f>
        <v>0</v>
      </c>
      <c r="I51" s="38"/>
      <c r="M51" s="8"/>
    </row>
    <row r="52" spans="1:13">
      <c r="A52" s="39" t="s">
        <v>645</v>
      </c>
      <c r="B52" s="39">
        <f>COUNTIF(Longboard!$Q$2:$Q$603,Data!F4)</f>
        <v>0</v>
      </c>
      <c r="M52" s="8"/>
    </row>
    <row r="53" spans="1:13" ht="12.75" customHeight="1" thickBot="1">
      <c r="A53" s="36" t="s">
        <v>489</v>
      </c>
      <c r="B53" s="39">
        <f>COUNTIF(Longboard!$Q$2:$Q$603,Data!F5)</f>
        <v>1</v>
      </c>
    </row>
    <row r="54" spans="1:13">
      <c r="A54" s="39" t="s">
        <v>723</v>
      </c>
      <c r="B54" s="39">
        <f>COUNTIF(Longboard!$C$2:$C$603,Data!A24)</f>
        <v>0</v>
      </c>
    </row>
    <row r="55" spans="1:13">
      <c r="A55" t="s">
        <v>718</v>
      </c>
      <c r="B55">
        <f>SUM(B40:B54)</f>
        <v>225</v>
      </c>
    </row>
  </sheetData>
  <mergeCells count="1">
    <mergeCell ref="A34:G37"/>
  </mergeCells>
  <pageMargins left="0.25" right="0.25" top="0.25" bottom="0.25" header="0.25" footer="0.25"/>
  <pageSetup scale="37" orientation="landscape" r:id="rId1"/>
  <extLst>
    <ext xmlns:x14="http://schemas.microsoft.com/office/spreadsheetml/2009/9/main" uri="{CCE6A557-97BC-4b89-ADB6-D9C93CAAB3DF}">
      <x14:dataValidations xmlns:xm="http://schemas.microsoft.com/office/excel/2006/main" count="1">
        <x14:dataValidation type="custom" allowBlank="1" showInputMessage="1" showErrorMessage="1" xr:uid="{3D4A2A33-EBEF-49EE-9A7E-E73D9A71B54A}">
          <x14:formula1>
            <xm:f>Longboard!$F$26</xm:f>
          </x14:formula1>
          <xm:sqref>J41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pageSetUpPr fitToPage="1"/>
  </sheetPr>
  <dimension ref="A1:N199"/>
  <sheetViews>
    <sheetView zoomScale="90" zoomScaleNormal="90" workbookViewId="0">
      <selection activeCell="A4" sqref="A4"/>
    </sheetView>
  </sheetViews>
  <sheetFormatPr defaultColWidth="15.7109375" defaultRowHeight="20.100000000000001" customHeight="1"/>
  <cols>
    <col min="1" max="1" width="34.7109375" style="150" customWidth="1"/>
    <col min="2" max="16384" width="15.7109375" style="150"/>
  </cols>
  <sheetData>
    <row r="1" spans="1:14" ht="20.100000000000001" customHeight="1">
      <c r="A1" s="196" t="s">
        <v>724</v>
      </c>
      <c r="B1" s="196"/>
      <c r="C1" s="196"/>
      <c r="D1" s="196"/>
      <c r="E1" s="196"/>
      <c r="F1" s="196"/>
      <c r="G1" s="159"/>
      <c r="H1" s="159"/>
      <c r="I1" s="159"/>
      <c r="J1" s="159"/>
      <c r="K1" s="159"/>
      <c r="L1" s="159"/>
      <c r="M1" s="159"/>
      <c r="N1" s="159"/>
    </row>
    <row r="2" spans="1:14" ht="20.100000000000001" customHeight="1">
      <c r="A2" s="146"/>
      <c r="B2" s="146"/>
      <c r="C2" s="146"/>
      <c r="D2" s="146"/>
      <c r="E2" s="159"/>
      <c r="F2" s="159"/>
      <c r="G2" s="159"/>
      <c r="H2" s="159"/>
      <c r="I2" s="159"/>
      <c r="J2" s="159"/>
      <c r="K2" s="159"/>
      <c r="L2" s="159"/>
      <c r="M2" s="159"/>
      <c r="N2" s="159"/>
    </row>
    <row r="3" spans="1:14" ht="47.25" customHeight="1">
      <c r="A3" s="147" t="s">
        <v>725</v>
      </c>
      <c r="B3" s="147" t="s">
        <v>726</v>
      </c>
      <c r="C3" s="147" t="s">
        <v>727</v>
      </c>
      <c r="D3" s="147" t="s">
        <v>728</v>
      </c>
      <c r="E3" s="147" t="s">
        <v>17</v>
      </c>
      <c r="F3" s="160" t="s">
        <v>729</v>
      </c>
      <c r="G3" s="148" t="s">
        <v>730</v>
      </c>
      <c r="H3" s="148" t="s">
        <v>731</v>
      </c>
      <c r="I3" s="148" t="s">
        <v>732</v>
      </c>
      <c r="J3" s="148" t="s">
        <v>733</v>
      </c>
      <c r="K3" s="148" t="s">
        <v>734</v>
      </c>
      <c r="L3" s="148" t="s">
        <v>20</v>
      </c>
      <c r="M3" s="148" t="s">
        <v>21</v>
      </c>
      <c r="N3" s="148" t="s">
        <v>672</v>
      </c>
    </row>
    <row r="4" spans="1:14" ht="20.100000000000001" customHeight="1">
      <c r="A4" s="147" cm="1">
        <f t="array" ref="A4:F45">_xlfn.LET(
    _xlpm.src,Longboard!$A$2:$T$10000,
    _xlpm.prot,INDEX(_xlpm.src,,4),
    _xlpm.mask,UPPER(TRIM(_xlpm.prot))="FS",
    _xlpm.cols,_xlfn.HSTACK(
        INDEX(_xlpm.src,,1),
        INDEX(_xlpm.src,,2),
        INDEX(_xlpm.src,,8),
        INDEX(_xlpm.src,,9),
        INDEX(_xlpm.src,,10),
        INDEX(_xlpm.src,,20)
    ),
    _xlpm.data,_xlfn._xlws.FILTER(_xlpm.cols,_xlpm.mask),
    IFERROR(_xlfn._xlws.SORT(_xlpm.data,1,1),"")
)</f>
        <v>101</v>
      </c>
      <c r="B4" s="147" t="str">
        <v>Rapids</v>
      </c>
      <c r="C4" s="147">
        <v>0.1</v>
      </c>
      <c r="D4" s="147">
        <v>0</v>
      </c>
      <c r="E4" s="147">
        <v>0</v>
      </c>
      <c r="F4" s="161">
        <v>0</v>
      </c>
      <c r="G4" s="162">
        <f>COUNTIF(C4:C199,"&gt;0")</f>
        <v>21</v>
      </c>
      <c r="H4" s="148">
        <f>COUNTIF(D4:D199,"&gt;0")</f>
        <v>16</v>
      </c>
      <c r="I4" s="148">
        <f>COUNTIF(E4:E199,"&gt;0")</f>
        <v>5</v>
      </c>
      <c r="J4" s="148">
        <f>SUM(C4:C199)</f>
        <v>54144.3</v>
      </c>
      <c r="K4" s="148">
        <f>SUM(D4:D4:D199)</f>
        <v>4.8699999999999992</v>
      </c>
      <c r="L4" s="148">
        <f>SUM(E4:E4:E199)</f>
        <v>0.8</v>
      </c>
      <c r="M4" s="148">
        <f>SUM(I4:J4)</f>
        <v>54149.3</v>
      </c>
      <c r="N4" s="148">
        <f>SUM(G4,H4)</f>
        <v>37</v>
      </c>
    </row>
    <row r="5" spans="1:14" ht="20.100000000000001" customHeight="1">
      <c r="A5" s="147">
        <v>102</v>
      </c>
      <c r="B5" s="147" t="str">
        <v>McReady</v>
      </c>
      <c r="C5" s="147">
        <v>0.1</v>
      </c>
      <c r="D5" s="147">
        <v>0</v>
      </c>
      <c r="E5" s="147">
        <v>0</v>
      </c>
      <c r="F5" s="161">
        <v>0</v>
      </c>
      <c r="G5" s="159"/>
      <c r="H5" s="159"/>
      <c r="I5" s="159"/>
      <c r="J5" s="159"/>
      <c r="K5" s="159"/>
      <c r="L5" s="159"/>
      <c r="M5" s="159"/>
      <c r="N5" s="159"/>
    </row>
    <row r="6" spans="1:14" ht="20.100000000000001" customHeight="1">
      <c r="A6" s="147">
        <v>103</v>
      </c>
      <c r="B6" s="147" t="str">
        <v>Cave 2</v>
      </c>
      <c r="C6" s="147">
        <v>1</v>
      </c>
      <c r="D6" s="147">
        <v>0</v>
      </c>
      <c r="E6" s="147">
        <v>0</v>
      </c>
      <c r="F6" s="161">
        <v>0</v>
      </c>
      <c r="G6" s="159"/>
      <c r="H6" s="159"/>
      <c r="I6" s="159"/>
      <c r="J6" s="159"/>
      <c r="K6" s="159"/>
      <c r="L6" s="159"/>
      <c r="M6" s="159"/>
      <c r="N6" s="159"/>
    </row>
    <row r="7" spans="1:14" ht="20.100000000000001" customHeight="1">
      <c r="A7" s="147">
        <v>105</v>
      </c>
      <c r="B7" s="147" t="str">
        <v>Quarry</v>
      </c>
      <c r="C7" s="147">
        <v>0.1</v>
      </c>
      <c r="D7" s="147">
        <v>0</v>
      </c>
      <c r="E7" s="147">
        <v>0</v>
      </c>
      <c r="F7" s="161">
        <v>0</v>
      </c>
      <c r="G7" s="159"/>
      <c r="H7" s="159"/>
      <c r="I7" s="159"/>
      <c r="J7" s="159"/>
      <c r="K7" s="159"/>
      <c r="L7" s="159"/>
      <c r="M7" s="159"/>
      <c r="N7" s="159"/>
    </row>
    <row r="8" spans="1:14" ht="20.100000000000001" customHeight="1">
      <c r="A8" s="147">
        <v>106</v>
      </c>
      <c r="B8" s="147" t="str">
        <v>Transfer</v>
      </c>
      <c r="C8" s="147">
        <v>0.1</v>
      </c>
      <c r="D8" s="147">
        <v>0</v>
      </c>
      <c r="E8" s="147">
        <v>0</v>
      </c>
      <c r="F8" s="161">
        <v>0</v>
      </c>
      <c r="G8" s="159"/>
      <c r="H8" s="159"/>
      <c r="I8" s="159"/>
      <c r="J8" s="159"/>
      <c r="K8" s="159"/>
      <c r="L8" s="159"/>
      <c r="M8" s="159"/>
      <c r="N8" s="159"/>
    </row>
    <row r="9" spans="1:14" ht="20.100000000000001" customHeight="1">
      <c r="A9" s="147">
        <v>110</v>
      </c>
      <c r="B9" s="147" t="str">
        <v>Quarry Two</v>
      </c>
      <c r="C9" s="147">
        <v>0.1</v>
      </c>
      <c r="D9" s="147">
        <v>0</v>
      </c>
      <c r="E9" s="147">
        <v>0</v>
      </c>
      <c r="F9" s="161">
        <v>0</v>
      </c>
      <c r="G9" s="159"/>
      <c r="H9" s="159"/>
      <c r="I9" s="159"/>
      <c r="J9" s="159"/>
      <c r="K9" s="159"/>
      <c r="L9" s="159"/>
      <c r="M9" s="159"/>
      <c r="N9" s="159"/>
    </row>
    <row r="10" spans="1:14" ht="20.100000000000001" customHeight="1">
      <c r="A10" s="147">
        <v>128</v>
      </c>
      <c r="B10" s="147" t="str">
        <v xml:space="preserve">Crook Peak </v>
      </c>
      <c r="C10" s="147">
        <v>0.25</v>
      </c>
      <c r="D10" s="147">
        <v>0</v>
      </c>
      <c r="E10" s="147">
        <v>0</v>
      </c>
      <c r="F10" s="161">
        <v>0</v>
      </c>
      <c r="G10" s="159"/>
      <c r="H10" s="159"/>
      <c r="I10" s="159"/>
      <c r="J10" s="159"/>
      <c r="K10" s="159"/>
      <c r="L10" s="159"/>
      <c r="M10" s="159"/>
      <c r="N10" s="159"/>
    </row>
    <row r="11" spans="1:14" ht="20.100000000000001" customHeight="1">
      <c r="A11" s="149">
        <v>129</v>
      </c>
      <c r="B11" s="147" t="str">
        <v>White Pine</v>
      </c>
      <c r="C11" s="147">
        <v>0.1</v>
      </c>
      <c r="D11" s="147">
        <v>0</v>
      </c>
      <c r="E11" s="147">
        <v>0</v>
      </c>
      <c r="F11" s="161">
        <v>0</v>
      </c>
      <c r="G11" s="159"/>
      <c r="H11" s="159"/>
      <c r="I11" s="159"/>
      <c r="J11" s="159"/>
      <c r="K11" s="159"/>
      <c r="L11" s="159"/>
      <c r="M11" s="159"/>
      <c r="N11" s="159"/>
    </row>
    <row r="12" spans="1:14" ht="20.100000000000001" customHeight="1">
      <c r="A12" s="147">
        <v>138</v>
      </c>
      <c r="B12" s="147" t="str">
        <v>WRZ Abandond #1</v>
      </c>
      <c r="C12" s="147">
        <v>0.1</v>
      </c>
      <c r="D12" s="147">
        <v>0</v>
      </c>
      <c r="E12" s="147">
        <v>0</v>
      </c>
      <c r="F12" s="161">
        <v>0</v>
      </c>
      <c r="G12" s="159"/>
      <c r="H12" s="159"/>
      <c r="I12" s="159"/>
      <c r="J12" s="159"/>
      <c r="K12" s="159"/>
      <c r="L12" s="159"/>
      <c r="M12" s="159"/>
      <c r="N12" s="159"/>
    </row>
    <row r="13" spans="1:14" ht="20.100000000000001" customHeight="1">
      <c r="A13" s="147">
        <v>139</v>
      </c>
      <c r="B13" s="147" t="str">
        <v>WRZ Abandond #2</v>
      </c>
      <c r="C13" s="147">
        <v>0.1</v>
      </c>
      <c r="D13" s="147">
        <v>0</v>
      </c>
      <c r="E13" s="147">
        <v>0</v>
      </c>
      <c r="F13" s="161">
        <v>0</v>
      </c>
      <c r="G13" s="159"/>
      <c r="H13" s="159"/>
      <c r="I13" s="159"/>
      <c r="J13" s="159"/>
      <c r="K13" s="159"/>
      <c r="L13" s="159"/>
      <c r="M13" s="159"/>
      <c r="N13" s="159"/>
    </row>
    <row r="14" spans="1:14" ht="20.100000000000001" customHeight="1">
      <c r="A14" s="147">
        <v>140</v>
      </c>
      <c r="B14" s="147" t="str">
        <v>WRZ Abandond #3</v>
      </c>
      <c r="C14" s="147">
        <v>0.1</v>
      </c>
      <c r="D14" s="147">
        <v>0</v>
      </c>
      <c r="E14" s="147">
        <v>0</v>
      </c>
      <c r="F14" s="161">
        <v>0</v>
      </c>
      <c r="G14" s="159"/>
      <c r="H14" s="159"/>
      <c r="I14" s="159"/>
      <c r="J14" s="159"/>
      <c r="K14" s="159"/>
      <c r="L14" s="159"/>
      <c r="M14" s="159"/>
      <c r="N14" s="159"/>
    </row>
    <row r="15" spans="1:14" ht="20.100000000000001" customHeight="1">
      <c r="A15" s="147">
        <v>141</v>
      </c>
      <c r="B15" s="147" t="str">
        <v>WRZ Abandond #4</v>
      </c>
      <c r="C15" s="147">
        <v>0.1</v>
      </c>
      <c r="D15" s="147">
        <v>0</v>
      </c>
      <c r="E15" s="147">
        <v>0</v>
      </c>
      <c r="F15" s="161">
        <v>0</v>
      </c>
      <c r="G15" s="159"/>
      <c r="H15" s="159"/>
      <c r="I15" s="159"/>
      <c r="J15" s="159"/>
      <c r="K15" s="159"/>
      <c r="L15" s="159"/>
      <c r="M15" s="159"/>
      <c r="N15" s="159"/>
    </row>
    <row r="16" spans="1:14" ht="20.100000000000001" customHeight="1">
      <c r="A16" s="147">
        <v>142</v>
      </c>
      <c r="B16" s="147" t="str">
        <v>WRZ Abandond #5</v>
      </c>
      <c r="C16" s="147">
        <v>0.1</v>
      </c>
      <c r="D16" s="147">
        <v>0</v>
      </c>
      <c r="E16" s="147">
        <v>0</v>
      </c>
      <c r="F16" s="161">
        <v>0</v>
      </c>
      <c r="G16" s="159"/>
      <c r="H16" s="159"/>
      <c r="I16" s="159"/>
      <c r="J16" s="159"/>
      <c r="K16" s="159"/>
      <c r="L16" s="159"/>
      <c r="M16" s="159"/>
      <c r="N16" s="159"/>
    </row>
    <row r="17" spans="1:14" ht="20.100000000000001" customHeight="1">
      <c r="A17" s="147">
        <v>143</v>
      </c>
      <c r="B17" s="147" t="str">
        <v>WRZ Abandond #6</v>
      </c>
      <c r="C17" s="147">
        <v>0.1</v>
      </c>
      <c r="D17" s="147">
        <v>0</v>
      </c>
      <c r="E17" s="147">
        <v>0</v>
      </c>
      <c r="F17" s="161">
        <v>0</v>
      </c>
      <c r="G17" s="159"/>
      <c r="H17" s="159"/>
      <c r="I17" s="159"/>
      <c r="J17" s="159"/>
      <c r="K17" s="159"/>
      <c r="L17" s="159"/>
      <c r="M17" s="159"/>
      <c r="N17" s="159"/>
    </row>
    <row r="18" spans="1:14" ht="20.100000000000001" customHeight="1">
      <c r="A18" s="147">
        <v>144</v>
      </c>
      <c r="B18" s="147" t="str">
        <v>WRZ Abandond #7</v>
      </c>
      <c r="C18" s="147">
        <v>0.1</v>
      </c>
      <c r="D18" s="147">
        <v>0</v>
      </c>
      <c r="E18" s="147">
        <v>0</v>
      </c>
      <c r="F18" s="161">
        <v>0</v>
      </c>
      <c r="G18" s="159"/>
      <c r="H18" s="159"/>
      <c r="I18" s="159"/>
      <c r="J18" s="159"/>
      <c r="K18" s="159"/>
      <c r="L18" s="159"/>
      <c r="M18" s="159"/>
      <c r="N18" s="159"/>
    </row>
    <row r="19" spans="1:14" ht="20.100000000000001" customHeight="1">
      <c r="A19" s="147">
        <v>151</v>
      </c>
      <c r="B19" s="147" t="str">
        <v>Driscall</v>
      </c>
      <c r="C19" s="147">
        <v>0</v>
      </c>
      <c r="D19" s="147">
        <v>0.5</v>
      </c>
      <c r="E19" s="147">
        <v>0</v>
      </c>
      <c r="F19" s="161">
        <v>0</v>
      </c>
      <c r="G19" s="159"/>
      <c r="H19" s="159"/>
      <c r="I19" s="159"/>
      <c r="J19" s="159"/>
      <c r="K19" s="159"/>
      <c r="L19" s="159"/>
      <c r="M19" s="159"/>
      <c r="N19" s="159"/>
    </row>
    <row r="20" spans="1:14" ht="20.100000000000001" customHeight="1">
      <c r="A20" s="147">
        <v>163</v>
      </c>
      <c r="B20" s="147" t="str">
        <v>WRZ Abandond #8</v>
      </c>
      <c r="C20" s="147">
        <v>0.1</v>
      </c>
      <c r="D20" s="147">
        <v>0</v>
      </c>
      <c r="E20" s="147">
        <v>0</v>
      </c>
      <c r="F20" s="161">
        <v>0</v>
      </c>
      <c r="G20" s="159"/>
      <c r="H20" s="159"/>
      <c r="I20" s="159"/>
      <c r="J20" s="159"/>
      <c r="K20" s="159"/>
      <c r="L20" s="159"/>
      <c r="M20" s="159"/>
      <c r="N20" s="159"/>
    </row>
    <row r="21" spans="1:14" ht="20.100000000000001" customHeight="1">
      <c r="A21" s="147">
        <v>167</v>
      </c>
      <c r="B21" s="147" t="str">
        <v>Camas Creek</v>
      </c>
      <c r="C21" s="147">
        <v>0</v>
      </c>
      <c r="D21" s="147">
        <v>0.25</v>
      </c>
      <c r="E21" s="147">
        <v>0</v>
      </c>
      <c r="F21" s="161">
        <v>0</v>
      </c>
      <c r="G21" s="159"/>
      <c r="H21" s="159"/>
      <c r="I21" s="159"/>
      <c r="J21" s="159"/>
      <c r="K21" s="159"/>
      <c r="L21" s="159"/>
      <c r="M21" s="159"/>
      <c r="N21" s="159"/>
    </row>
    <row r="22" spans="1:14" ht="20.100000000000001" customHeight="1">
      <c r="A22" s="147">
        <v>170</v>
      </c>
      <c r="B22" s="147" t="str">
        <v>Yoss Creek</v>
      </c>
      <c r="C22" s="147">
        <v>8.1999999999999993</v>
      </c>
      <c r="D22" s="147">
        <v>0</v>
      </c>
      <c r="E22" s="147">
        <v>0</v>
      </c>
      <c r="F22" s="161">
        <v>0</v>
      </c>
      <c r="G22" s="159"/>
      <c r="H22" s="159"/>
      <c r="I22" s="159"/>
      <c r="J22" s="159"/>
      <c r="K22" s="159"/>
      <c r="L22" s="159"/>
      <c r="M22" s="159"/>
      <c r="N22" s="159"/>
    </row>
    <row r="23" spans="1:14" ht="20.100000000000001" customHeight="1">
      <c r="A23" s="147">
        <v>171</v>
      </c>
      <c r="B23" s="147" t="str">
        <v>Lone Pine</v>
      </c>
      <c r="C23" s="147">
        <v>2.1</v>
      </c>
      <c r="D23" s="147">
        <v>0</v>
      </c>
      <c r="E23" s="147">
        <v>0</v>
      </c>
      <c r="F23" s="161">
        <v>0</v>
      </c>
      <c r="G23" s="159"/>
      <c r="H23" s="159"/>
      <c r="I23" s="159"/>
      <c r="J23" s="159"/>
      <c r="K23" s="159"/>
      <c r="L23" s="159"/>
      <c r="M23" s="159"/>
      <c r="N23" s="159"/>
    </row>
    <row r="24" spans="1:14" ht="20.100000000000001" customHeight="1">
      <c r="A24" s="147">
        <v>188</v>
      </c>
      <c r="B24" s="147" t="str">
        <v>Strawberry</v>
      </c>
      <c r="C24" s="147">
        <v>0</v>
      </c>
      <c r="D24" s="147">
        <v>1</v>
      </c>
      <c r="E24" s="147">
        <v>0</v>
      </c>
      <c r="F24" s="161">
        <v>0</v>
      </c>
      <c r="G24" s="159"/>
      <c r="H24" s="159"/>
      <c r="I24" s="159"/>
      <c r="J24" s="159"/>
      <c r="K24" s="159"/>
      <c r="L24" s="159"/>
      <c r="M24" s="159"/>
      <c r="N24" s="159"/>
    </row>
    <row r="25" spans="1:14" ht="20.100000000000001" customHeight="1">
      <c r="A25" s="147">
        <v>199</v>
      </c>
      <c r="B25" s="147" t="str">
        <v>Railroad</v>
      </c>
      <c r="C25" s="147">
        <v>0.1</v>
      </c>
      <c r="D25" s="147">
        <v>0</v>
      </c>
      <c r="E25" s="147">
        <v>0</v>
      </c>
      <c r="F25" s="161">
        <v>0</v>
      </c>
      <c r="G25" s="159"/>
      <c r="H25" s="159"/>
      <c r="I25" s="159"/>
      <c r="J25" s="159"/>
      <c r="K25" s="159"/>
      <c r="L25" s="159"/>
      <c r="M25" s="159"/>
      <c r="N25" s="159"/>
    </row>
    <row r="26" spans="1:14" ht="20.100000000000001" customHeight="1">
      <c r="A26" s="147">
        <v>211</v>
      </c>
      <c r="B26" s="147" t="str">
        <v>Calimus Springs</v>
      </c>
      <c r="C26" s="147">
        <v>0</v>
      </c>
      <c r="D26" s="147">
        <v>0.1</v>
      </c>
      <c r="E26" s="147">
        <v>0</v>
      </c>
      <c r="F26" s="161">
        <v>0</v>
      </c>
      <c r="G26" s="159"/>
      <c r="H26" s="159"/>
      <c r="I26" s="159"/>
      <c r="J26" s="159"/>
      <c r="K26" s="159"/>
      <c r="L26" s="159"/>
      <c r="M26" s="159"/>
      <c r="N26" s="159"/>
    </row>
    <row r="27" spans="1:14" ht="20.100000000000001" customHeight="1">
      <c r="A27" s="147">
        <v>213</v>
      </c>
      <c r="B27" s="147" t="str">
        <v>Anderson</v>
      </c>
      <c r="C27" s="147">
        <v>0</v>
      </c>
      <c r="D27" s="147">
        <v>0.45</v>
      </c>
      <c r="E27" s="147">
        <v>0</v>
      </c>
      <c r="F27" s="161">
        <v>0</v>
      </c>
      <c r="G27" s="159"/>
      <c r="H27" s="159"/>
      <c r="I27" s="159"/>
      <c r="J27" s="159"/>
      <c r="K27" s="159"/>
      <c r="L27" s="159"/>
      <c r="M27" s="159"/>
      <c r="N27" s="159"/>
    </row>
    <row r="28" spans="1:14" ht="20.100000000000001" customHeight="1">
      <c r="A28" s="147">
        <v>215</v>
      </c>
      <c r="B28" s="147" t="str">
        <v>Cascade</v>
      </c>
      <c r="C28" s="147">
        <v>0</v>
      </c>
      <c r="D28" s="147">
        <v>0</v>
      </c>
      <c r="E28" s="147">
        <v>0.1</v>
      </c>
      <c r="F28" s="161">
        <v>0</v>
      </c>
      <c r="G28" s="159"/>
      <c r="H28" s="159"/>
      <c r="I28" s="159"/>
      <c r="J28" s="159"/>
      <c r="K28" s="159"/>
      <c r="L28" s="159"/>
      <c r="M28" s="159"/>
      <c r="N28" s="159"/>
    </row>
    <row r="29" spans="1:14" ht="20.100000000000001" customHeight="1">
      <c r="A29" s="147">
        <v>216</v>
      </c>
      <c r="B29" s="147" t="str">
        <v>Deep Creek</v>
      </c>
      <c r="C29" s="147">
        <v>0</v>
      </c>
      <c r="D29" s="147">
        <v>0.1</v>
      </c>
      <c r="E29" s="147">
        <v>0</v>
      </c>
      <c r="F29" s="161">
        <v>0</v>
      </c>
      <c r="G29" s="159"/>
      <c r="H29" s="159"/>
      <c r="I29" s="159"/>
      <c r="J29" s="159"/>
      <c r="K29" s="159"/>
      <c r="L29" s="159"/>
      <c r="M29" s="159"/>
      <c r="N29" s="159"/>
    </row>
    <row r="30" spans="1:14" ht="20.100000000000001" customHeight="1">
      <c r="A30" s="147">
        <v>220</v>
      </c>
      <c r="B30" s="147" t="str">
        <v>Sugarpine</v>
      </c>
      <c r="C30" s="147">
        <v>0</v>
      </c>
      <c r="D30" s="147">
        <v>0.5</v>
      </c>
      <c r="E30" s="147">
        <v>0</v>
      </c>
      <c r="F30" s="161">
        <v>0</v>
      </c>
      <c r="G30" s="159"/>
      <c r="H30" s="159"/>
      <c r="I30" s="159"/>
      <c r="J30" s="159"/>
      <c r="K30" s="159"/>
      <c r="L30" s="159"/>
      <c r="M30" s="159"/>
      <c r="N30" s="159"/>
    </row>
    <row r="31" spans="1:14" ht="20.100000000000001" customHeight="1">
      <c r="A31" s="147">
        <v>221</v>
      </c>
      <c r="B31" s="147" t="str">
        <v>Rock Springs</v>
      </c>
      <c r="C31" s="147">
        <v>0</v>
      </c>
      <c r="D31" s="147">
        <v>0.25</v>
      </c>
      <c r="E31" s="147">
        <v>0</v>
      </c>
      <c r="F31" s="161">
        <v>0</v>
      </c>
      <c r="G31" s="159"/>
      <c r="H31" s="159"/>
      <c r="I31" s="159"/>
      <c r="J31" s="159"/>
      <c r="K31" s="159"/>
      <c r="L31" s="159"/>
      <c r="M31" s="159"/>
      <c r="N31" s="159"/>
    </row>
    <row r="32" spans="1:14" ht="20.100000000000001" customHeight="1">
      <c r="A32" s="147">
        <v>224</v>
      </c>
      <c r="B32" s="147" t="str">
        <v>Burnt Creek</v>
      </c>
      <c r="C32" s="147">
        <v>0</v>
      </c>
      <c r="D32" s="147">
        <v>0</v>
      </c>
      <c r="E32" s="147">
        <v>0.1</v>
      </c>
      <c r="F32" s="161">
        <v>0</v>
      </c>
      <c r="G32" s="159"/>
      <c r="H32" s="159"/>
      <c r="I32" s="159"/>
      <c r="J32" s="159"/>
      <c r="K32" s="159"/>
      <c r="L32" s="159"/>
      <c r="M32" s="159"/>
      <c r="N32" s="159"/>
    </row>
    <row r="33" spans="1:14" ht="20.100000000000001" customHeight="1">
      <c r="A33" s="147">
        <v>225</v>
      </c>
      <c r="B33" s="147" t="str">
        <v>Bunyard</v>
      </c>
      <c r="C33" s="147">
        <v>0</v>
      </c>
      <c r="D33" s="147">
        <v>0.1</v>
      </c>
      <c r="E33" s="147">
        <v>0</v>
      </c>
      <c r="F33" s="161">
        <v>0</v>
      </c>
      <c r="G33" s="159"/>
      <c r="H33" s="159"/>
      <c r="I33" s="159"/>
      <c r="J33" s="159"/>
      <c r="K33" s="159"/>
      <c r="L33" s="159"/>
      <c r="M33" s="159"/>
      <c r="N33" s="159"/>
    </row>
    <row r="34" spans="1:14" ht="20.100000000000001" customHeight="1">
      <c r="A34" s="147">
        <v>228</v>
      </c>
      <c r="B34" s="147" t="str">
        <v>Cinder</v>
      </c>
      <c r="C34" s="147">
        <v>0.25</v>
      </c>
      <c r="D34" s="147">
        <v>0</v>
      </c>
      <c r="E34" s="147">
        <v>0</v>
      </c>
      <c r="F34" s="161">
        <v>0</v>
      </c>
      <c r="G34" s="159"/>
      <c r="H34" s="159"/>
      <c r="I34" s="159"/>
      <c r="J34" s="159"/>
      <c r="K34" s="159"/>
      <c r="L34" s="159"/>
      <c r="M34" s="159"/>
      <c r="N34" s="159"/>
    </row>
    <row r="35" spans="1:14" ht="20.100000000000001" customHeight="1">
      <c r="A35" s="147">
        <v>237</v>
      </c>
      <c r="B35" s="147" t="str">
        <v>Beaver Marsh</v>
      </c>
      <c r="C35" s="147">
        <v>0</v>
      </c>
      <c r="D35" s="147">
        <v>0.1</v>
      </c>
      <c r="E35" s="147">
        <v>0</v>
      </c>
      <c r="F35" s="161">
        <v>0</v>
      </c>
      <c r="G35" s="159"/>
      <c r="H35" s="159"/>
      <c r="I35" s="159"/>
      <c r="J35" s="159"/>
      <c r="K35" s="159"/>
      <c r="L35" s="159"/>
      <c r="M35" s="159"/>
      <c r="N35" s="159"/>
    </row>
    <row r="36" spans="1:14" ht="20.100000000000001" customHeight="1">
      <c r="A36" s="147">
        <v>249</v>
      </c>
      <c r="B36" s="147" t="str">
        <v>Sevenmile</v>
      </c>
      <c r="C36" s="147">
        <v>0</v>
      </c>
      <c r="D36" s="147">
        <v>0.35</v>
      </c>
      <c r="E36" s="147">
        <v>0</v>
      </c>
      <c r="F36" s="161">
        <v>0</v>
      </c>
      <c r="G36" s="159"/>
      <c r="H36" s="159"/>
      <c r="I36" s="159"/>
      <c r="J36" s="159"/>
      <c r="K36" s="159"/>
      <c r="L36" s="159"/>
      <c r="M36" s="159"/>
      <c r="N36" s="159"/>
    </row>
    <row r="37" spans="1:14" ht="20.100000000000001" customHeight="1">
      <c r="A37" s="147">
        <v>275</v>
      </c>
      <c r="B37" s="147" t="str">
        <v>Annie Creek</v>
      </c>
      <c r="C37" s="147">
        <v>0</v>
      </c>
      <c r="D37" s="147">
        <v>0</v>
      </c>
      <c r="E37" s="147">
        <v>0.1</v>
      </c>
      <c r="F37" s="161">
        <v>0</v>
      </c>
      <c r="G37" s="159"/>
      <c r="H37" s="159"/>
      <c r="I37" s="159"/>
      <c r="J37" s="159"/>
      <c r="K37" s="159"/>
      <c r="L37" s="159"/>
      <c r="M37" s="159"/>
      <c r="N37" s="159"/>
    </row>
    <row r="38" spans="1:14" ht="20.100000000000001" customHeight="1">
      <c r="A38" s="147">
        <v>278</v>
      </c>
      <c r="B38" s="147" t="str">
        <v>014 Road</v>
      </c>
      <c r="C38" s="147">
        <v>0</v>
      </c>
      <c r="D38" s="147">
        <v>0</v>
      </c>
      <c r="E38" s="147">
        <v>0.4</v>
      </c>
      <c r="F38" s="161">
        <v>0</v>
      </c>
      <c r="G38" s="159"/>
      <c r="H38" s="159"/>
      <c r="I38" s="159"/>
      <c r="J38" s="159"/>
      <c r="K38" s="159"/>
      <c r="L38" s="159"/>
      <c r="M38" s="159"/>
      <c r="N38" s="159"/>
    </row>
    <row r="39" spans="1:14" ht="20.100000000000001" customHeight="1">
      <c r="A39" s="147">
        <v>286</v>
      </c>
      <c r="B39" s="147" t="str">
        <v>Wrights Spring</v>
      </c>
      <c r="C39" s="147">
        <v>54131</v>
      </c>
      <c r="D39" s="147">
        <v>0</v>
      </c>
      <c r="E39" s="147">
        <v>0</v>
      </c>
      <c r="F39" s="161">
        <v>0</v>
      </c>
      <c r="G39" s="159"/>
      <c r="H39" s="159"/>
      <c r="I39" s="159"/>
      <c r="J39" s="159"/>
      <c r="K39" s="159"/>
      <c r="L39" s="159"/>
      <c r="M39" s="159"/>
      <c r="N39" s="159"/>
    </row>
    <row r="40" spans="1:14" ht="20.100000000000001" customHeight="1">
      <c r="A40" s="147">
        <v>293</v>
      </c>
      <c r="B40" s="147" t="str">
        <v>Spitz</v>
      </c>
      <c r="C40" s="147">
        <v>0</v>
      </c>
      <c r="D40" s="147">
        <v>0.12</v>
      </c>
      <c r="E40" s="147">
        <v>0</v>
      </c>
      <c r="F40" s="161">
        <v>0</v>
      </c>
      <c r="G40" s="159"/>
      <c r="H40" s="159"/>
      <c r="I40" s="159"/>
      <c r="J40" s="159"/>
      <c r="K40" s="159"/>
      <c r="L40" s="159"/>
      <c r="M40" s="159"/>
      <c r="N40" s="159"/>
    </row>
    <row r="41" spans="1:14" ht="20.100000000000001" customHeight="1">
      <c r="A41" s="147">
        <v>294</v>
      </c>
      <c r="B41" s="147" t="str">
        <v>Grimmet</v>
      </c>
      <c r="C41" s="147">
        <v>0</v>
      </c>
      <c r="D41" s="147">
        <v>0.75</v>
      </c>
      <c r="E41" s="147">
        <v>0</v>
      </c>
      <c r="F41" s="161">
        <v>0</v>
      </c>
      <c r="G41" s="159"/>
      <c r="H41" s="159"/>
      <c r="I41" s="159"/>
      <c r="J41" s="159"/>
      <c r="K41" s="159"/>
      <c r="L41" s="159"/>
      <c r="M41" s="159"/>
      <c r="N41" s="159"/>
    </row>
    <row r="42" spans="1:14" ht="20.100000000000001" customHeight="1">
      <c r="A42" s="147">
        <v>295</v>
      </c>
      <c r="B42" s="147" t="str">
        <v>Silver Lake RD</v>
      </c>
      <c r="C42" s="147">
        <v>0</v>
      </c>
      <c r="D42" s="147">
        <v>0</v>
      </c>
      <c r="E42" s="147">
        <v>0.1</v>
      </c>
      <c r="F42" s="161">
        <v>0</v>
      </c>
      <c r="G42" s="159"/>
      <c r="H42" s="159"/>
      <c r="I42" s="159"/>
      <c r="J42" s="159"/>
      <c r="K42" s="159"/>
      <c r="L42" s="159"/>
      <c r="M42" s="159"/>
      <c r="N42" s="159"/>
    </row>
    <row r="43" spans="1:14" ht="20.100000000000001" customHeight="1">
      <c r="A43" s="147">
        <v>296</v>
      </c>
      <c r="B43" s="147" t="str">
        <v>Thompson</v>
      </c>
      <c r="C43" s="147">
        <v>0</v>
      </c>
      <c r="D43" s="147">
        <v>0.1</v>
      </c>
      <c r="E43" s="147">
        <v>0</v>
      </c>
      <c r="F43" s="161">
        <v>0</v>
      </c>
      <c r="G43" s="159"/>
      <c r="H43" s="159"/>
      <c r="I43" s="159"/>
      <c r="J43" s="159"/>
      <c r="K43" s="159"/>
      <c r="L43" s="159"/>
      <c r="M43" s="159"/>
      <c r="N43" s="159"/>
    </row>
    <row r="44" spans="1:14" ht="20.100000000000001" customHeight="1">
      <c r="A44" s="147">
        <v>305</v>
      </c>
      <c r="B44" s="147" t="str">
        <v>Rim</v>
      </c>
      <c r="C44" s="147">
        <v>0</v>
      </c>
      <c r="D44" s="147">
        <v>0.1</v>
      </c>
      <c r="E44" s="147">
        <v>0</v>
      </c>
      <c r="F44" s="161">
        <v>0</v>
      </c>
      <c r="G44" s="159"/>
      <c r="H44" s="159"/>
      <c r="I44" s="159"/>
      <c r="J44" s="159"/>
      <c r="K44" s="159"/>
      <c r="L44" s="159"/>
      <c r="M44" s="159"/>
      <c r="N44" s="159"/>
    </row>
    <row r="45" spans="1:14" ht="20.100000000000001" customHeight="1">
      <c r="A45" s="147">
        <v>306</v>
      </c>
      <c r="B45" s="147" t="str">
        <v>Pic</v>
      </c>
      <c r="C45" s="147">
        <v>0</v>
      </c>
      <c r="D45" s="147">
        <v>0.1</v>
      </c>
      <c r="E45" s="147">
        <v>0</v>
      </c>
      <c r="F45" s="161">
        <v>0</v>
      </c>
      <c r="G45" s="159"/>
      <c r="H45" s="159"/>
      <c r="I45" s="159"/>
      <c r="J45" s="159"/>
      <c r="K45" s="159"/>
      <c r="L45" s="159"/>
      <c r="M45" s="159"/>
      <c r="N45" s="159"/>
    </row>
    <row r="46" spans="1:14" ht="20.100000000000001" customHeight="1">
      <c r="A46" s="147"/>
      <c r="B46" s="147"/>
      <c r="C46" s="147"/>
      <c r="D46" s="147"/>
      <c r="E46" s="147"/>
      <c r="F46" s="161"/>
      <c r="G46" s="159"/>
      <c r="H46" s="159"/>
      <c r="I46" s="159"/>
      <c r="J46" s="159"/>
      <c r="K46" s="159"/>
      <c r="L46" s="159"/>
      <c r="M46" s="159"/>
      <c r="N46" s="159"/>
    </row>
    <row r="47" spans="1:14" ht="20.100000000000001" customHeight="1">
      <c r="A47" s="147"/>
      <c r="B47" s="147"/>
      <c r="C47" s="147"/>
      <c r="D47" s="147"/>
      <c r="E47" s="147"/>
      <c r="F47" s="161"/>
      <c r="G47" s="159"/>
      <c r="H47" s="159"/>
      <c r="I47" s="159"/>
      <c r="J47" s="159"/>
      <c r="K47" s="159"/>
      <c r="L47" s="159"/>
      <c r="M47" s="159"/>
      <c r="N47" s="159"/>
    </row>
    <row r="48" spans="1:14" ht="20.100000000000001" customHeight="1">
      <c r="A48" s="147"/>
      <c r="B48" s="147"/>
      <c r="C48" s="147"/>
      <c r="D48" s="147"/>
      <c r="E48" s="147"/>
      <c r="F48" s="161"/>
      <c r="G48" s="159"/>
      <c r="H48" s="159"/>
      <c r="I48" s="159"/>
      <c r="J48" s="159"/>
      <c r="K48" s="159"/>
      <c r="L48" s="159"/>
      <c r="M48" s="159"/>
      <c r="N48" s="159"/>
    </row>
    <row r="49" spans="1:14" ht="20.100000000000001" customHeight="1">
      <c r="A49" s="147"/>
      <c r="B49" s="147"/>
      <c r="C49" s="147"/>
      <c r="D49" s="147"/>
      <c r="E49" s="147"/>
      <c r="F49" s="161"/>
      <c r="G49" s="159"/>
      <c r="H49" s="159"/>
      <c r="I49" s="159"/>
      <c r="J49" s="159"/>
      <c r="K49" s="159"/>
      <c r="L49" s="159"/>
      <c r="M49" s="159"/>
      <c r="N49" s="159"/>
    </row>
    <row r="50" spans="1:14" ht="20.100000000000001" customHeight="1">
      <c r="A50" s="147"/>
      <c r="B50" s="147"/>
      <c r="C50" s="147"/>
      <c r="D50" s="147"/>
      <c r="E50" s="147"/>
      <c r="F50" s="161"/>
      <c r="G50" s="159"/>
      <c r="H50" s="159"/>
      <c r="I50" s="159"/>
      <c r="J50" s="159"/>
      <c r="K50" s="159"/>
      <c r="L50" s="159"/>
      <c r="M50" s="159"/>
      <c r="N50" s="159"/>
    </row>
    <row r="51" spans="1:14" ht="20.100000000000001" customHeight="1">
      <c r="A51" s="147"/>
      <c r="B51" s="147"/>
      <c r="C51" s="147"/>
      <c r="D51" s="147"/>
      <c r="E51" s="147"/>
      <c r="F51" s="161"/>
      <c r="G51" s="159"/>
      <c r="H51" s="159"/>
      <c r="I51" s="159"/>
      <c r="J51" s="159"/>
      <c r="K51" s="159"/>
      <c r="L51" s="159"/>
      <c r="M51" s="159"/>
      <c r="N51" s="159"/>
    </row>
    <row r="52" spans="1:14" ht="20.100000000000001" customHeight="1">
      <c r="A52" s="147"/>
      <c r="B52" s="147"/>
      <c r="C52" s="147"/>
      <c r="D52" s="147"/>
      <c r="E52" s="147"/>
      <c r="F52" s="161"/>
      <c r="G52" s="159"/>
      <c r="H52" s="159"/>
      <c r="I52" s="159"/>
      <c r="J52" s="159"/>
      <c r="K52" s="159"/>
      <c r="L52" s="159"/>
      <c r="M52" s="159"/>
      <c r="N52" s="159"/>
    </row>
    <row r="53" spans="1:14" ht="20.100000000000001" customHeight="1">
      <c r="A53" s="147"/>
      <c r="B53" s="147"/>
      <c r="C53" s="147"/>
      <c r="D53" s="147"/>
      <c r="E53" s="147"/>
      <c r="F53" s="161"/>
      <c r="G53" s="159"/>
      <c r="H53" s="159"/>
      <c r="I53" s="159"/>
      <c r="J53" s="159"/>
      <c r="K53" s="159"/>
      <c r="L53" s="159"/>
      <c r="M53" s="159"/>
      <c r="N53" s="159"/>
    </row>
    <row r="54" spans="1:14" ht="20.100000000000001" customHeight="1">
      <c r="A54" s="147"/>
      <c r="B54" s="147"/>
      <c r="C54" s="147"/>
      <c r="D54" s="147"/>
      <c r="E54" s="147"/>
      <c r="F54" s="161"/>
      <c r="G54" s="159"/>
      <c r="H54" s="159"/>
      <c r="I54" s="159"/>
      <c r="J54" s="159"/>
      <c r="K54" s="159"/>
      <c r="L54" s="159"/>
      <c r="M54" s="159"/>
      <c r="N54" s="159"/>
    </row>
    <row r="55" spans="1:14" ht="20.100000000000001" customHeight="1">
      <c r="A55" s="147"/>
      <c r="B55" s="147"/>
      <c r="C55" s="147"/>
      <c r="D55" s="147"/>
      <c r="E55" s="147"/>
      <c r="F55" s="161"/>
      <c r="G55" s="159"/>
      <c r="H55" s="159"/>
      <c r="I55" s="159"/>
      <c r="J55" s="159"/>
      <c r="K55" s="159"/>
      <c r="L55" s="159"/>
      <c r="M55" s="159"/>
      <c r="N55" s="159"/>
    </row>
    <row r="56" spans="1:14" ht="20.100000000000001" customHeight="1">
      <c r="A56" s="147"/>
      <c r="B56" s="147"/>
      <c r="C56" s="147"/>
      <c r="D56" s="147"/>
      <c r="E56" s="147"/>
      <c r="F56" s="161"/>
      <c r="G56" s="159"/>
      <c r="H56" s="159"/>
      <c r="I56" s="159"/>
      <c r="J56" s="159"/>
      <c r="K56" s="159"/>
      <c r="L56" s="159"/>
      <c r="M56" s="159"/>
      <c r="N56" s="159"/>
    </row>
    <row r="57" spans="1:14" ht="20.100000000000001" customHeight="1">
      <c r="A57" s="147"/>
      <c r="B57" s="147"/>
      <c r="C57" s="147"/>
      <c r="D57" s="147"/>
      <c r="E57" s="147"/>
      <c r="F57" s="161"/>
      <c r="G57" s="159"/>
      <c r="H57" s="159"/>
      <c r="I57" s="159"/>
      <c r="J57" s="159"/>
      <c r="K57" s="159"/>
      <c r="L57" s="159"/>
      <c r="M57" s="159"/>
      <c r="N57" s="159"/>
    </row>
    <row r="58" spans="1:14" ht="20.100000000000001" customHeight="1">
      <c r="A58" s="147"/>
      <c r="B58" s="147"/>
      <c r="C58" s="147"/>
      <c r="D58" s="147"/>
      <c r="E58" s="147"/>
      <c r="F58" s="161"/>
      <c r="G58" s="159"/>
      <c r="H58" s="159"/>
      <c r="I58" s="159"/>
      <c r="J58" s="159"/>
      <c r="K58" s="159"/>
      <c r="L58" s="159"/>
      <c r="M58" s="159"/>
      <c r="N58" s="159"/>
    </row>
    <row r="59" spans="1:14" ht="20.100000000000001" customHeight="1">
      <c r="A59" s="147"/>
      <c r="B59" s="147"/>
      <c r="C59" s="147"/>
      <c r="D59" s="147"/>
      <c r="E59" s="147"/>
      <c r="F59" s="161"/>
      <c r="G59" s="159"/>
      <c r="H59" s="159"/>
      <c r="I59" s="159"/>
      <c r="J59" s="159"/>
      <c r="K59" s="159"/>
      <c r="L59" s="159"/>
      <c r="M59" s="159"/>
      <c r="N59" s="159"/>
    </row>
    <row r="60" spans="1:14" ht="20.100000000000001" customHeight="1">
      <c r="A60" s="147"/>
      <c r="B60" s="147"/>
      <c r="C60" s="147"/>
      <c r="D60" s="147"/>
      <c r="E60" s="147"/>
      <c r="F60" s="161"/>
      <c r="G60" s="159"/>
      <c r="H60" s="159"/>
      <c r="I60" s="159"/>
      <c r="J60" s="159"/>
      <c r="K60" s="159"/>
      <c r="L60" s="159"/>
      <c r="M60" s="159"/>
      <c r="N60" s="159"/>
    </row>
    <row r="61" spans="1:14" ht="20.100000000000001" customHeight="1">
      <c r="A61" s="147"/>
      <c r="B61" s="147"/>
      <c r="C61" s="147"/>
      <c r="D61" s="147"/>
      <c r="E61" s="147"/>
      <c r="F61" s="161"/>
      <c r="G61" s="159"/>
      <c r="H61" s="159"/>
      <c r="I61" s="159"/>
      <c r="J61" s="159"/>
      <c r="K61" s="159"/>
      <c r="L61" s="159"/>
      <c r="M61" s="159"/>
      <c r="N61" s="159"/>
    </row>
    <row r="62" spans="1:14" ht="20.100000000000001" customHeight="1">
      <c r="A62" s="147"/>
      <c r="B62" s="147"/>
      <c r="C62" s="147"/>
      <c r="D62" s="147"/>
      <c r="E62" s="147"/>
      <c r="F62" s="161"/>
      <c r="G62" s="159"/>
      <c r="H62" s="159"/>
      <c r="I62" s="159"/>
      <c r="J62" s="159"/>
      <c r="K62" s="159"/>
      <c r="L62" s="159"/>
      <c r="M62" s="159"/>
      <c r="N62" s="159"/>
    </row>
    <row r="63" spans="1:14" ht="20.100000000000001" customHeight="1">
      <c r="A63" s="147"/>
      <c r="B63" s="147"/>
      <c r="C63" s="147"/>
      <c r="D63" s="147"/>
      <c r="E63" s="147"/>
      <c r="F63" s="161"/>
      <c r="G63" s="159"/>
      <c r="H63" s="159"/>
      <c r="I63" s="159"/>
      <c r="J63" s="159"/>
      <c r="K63" s="159"/>
      <c r="L63" s="159"/>
      <c r="M63" s="159"/>
      <c r="N63" s="159"/>
    </row>
    <row r="64" spans="1:14" ht="20.100000000000001" customHeight="1">
      <c r="A64" s="147"/>
      <c r="B64" s="147"/>
      <c r="C64" s="147"/>
      <c r="D64" s="147"/>
      <c r="E64" s="147"/>
      <c r="F64" s="161"/>
      <c r="G64" s="159"/>
      <c r="H64" s="159"/>
      <c r="I64" s="159"/>
      <c r="J64" s="159"/>
      <c r="K64" s="159"/>
      <c r="L64" s="159"/>
      <c r="M64" s="159"/>
      <c r="N64" s="159"/>
    </row>
    <row r="65" spans="1:14" ht="20.100000000000001" customHeight="1">
      <c r="A65" s="147"/>
      <c r="B65" s="147"/>
      <c r="C65" s="147"/>
      <c r="D65" s="147"/>
      <c r="E65" s="147"/>
      <c r="F65" s="161"/>
      <c r="G65" s="159"/>
      <c r="H65" s="159"/>
      <c r="I65" s="159"/>
      <c r="J65" s="159"/>
      <c r="K65" s="159"/>
      <c r="L65" s="159"/>
      <c r="M65" s="159"/>
      <c r="N65" s="159"/>
    </row>
    <row r="66" spans="1:14" ht="20.100000000000001" customHeight="1">
      <c r="A66" s="147"/>
      <c r="B66" s="147"/>
      <c r="C66" s="147"/>
      <c r="D66" s="147"/>
      <c r="E66" s="147"/>
      <c r="F66" s="161"/>
      <c r="G66" s="159"/>
      <c r="H66" s="159"/>
      <c r="I66" s="159"/>
      <c r="J66" s="159"/>
      <c r="K66" s="159"/>
      <c r="L66" s="159"/>
      <c r="M66" s="159"/>
      <c r="N66" s="159"/>
    </row>
    <row r="67" spans="1:14" ht="20.100000000000001" customHeight="1">
      <c r="A67" s="147"/>
      <c r="B67" s="147"/>
      <c r="C67" s="147"/>
      <c r="D67" s="147"/>
      <c r="E67" s="147"/>
      <c r="F67" s="161"/>
      <c r="G67" s="159"/>
      <c r="H67" s="159"/>
      <c r="I67" s="159"/>
      <c r="J67" s="159"/>
      <c r="K67" s="159"/>
      <c r="L67" s="159"/>
      <c r="M67" s="159"/>
      <c r="N67" s="159"/>
    </row>
    <row r="68" spans="1:14" ht="20.100000000000001" customHeight="1">
      <c r="A68" s="147"/>
      <c r="B68" s="147"/>
      <c r="C68" s="147"/>
      <c r="D68" s="147"/>
      <c r="E68" s="147"/>
      <c r="F68" s="161"/>
      <c r="G68" s="159"/>
      <c r="H68" s="159"/>
      <c r="I68" s="159"/>
      <c r="J68" s="159"/>
      <c r="K68" s="159"/>
      <c r="L68" s="159"/>
      <c r="M68" s="159"/>
      <c r="N68" s="159"/>
    </row>
    <row r="69" spans="1:14" ht="20.100000000000001" customHeight="1">
      <c r="A69" s="147"/>
      <c r="B69" s="147"/>
      <c r="C69" s="147"/>
      <c r="D69" s="147"/>
      <c r="E69" s="147"/>
      <c r="F69" s="161"/>
      <c r="G69" s="159"/>
      <c r="H69" s="159"/>
      <c r="I69" s="159"/>
      <c r="J69" s="159"/>
      <c r="K69" s="159"/>
      <c r="L69" s="159"/>
      <c r="M69" s="159"/>
      <c r="N69" s="159"/>
    </row>
    <row r="70" spans="1:14" ht="20.100000000000001" customHeight="1">
      <c r="A70" s="147"/>
      <c r="B70" s="147"/>
      <c r="C70" s="147"/>
      <c r="D70" s="147"/>
      <c r="E70" s="147"/>
      <c r="F70" s="161"/>
      <c r="G70" s="159"/>
      <c r="H70" s="159"/>
      <c r="I70" s="159"/>
      <c r="J70" s="159"/>
      <c r="K70" s="159"/>
      <c r="L70" s="159"/>
      <c r="M70" s="159"/>
      <c r="N70" s="159"/>
    </row>
    <row r="71" spans="1:14" ht="20.100000000000001" customHeight="1">
      <c r="A71" s="147"/>
      <c r="B71" s="147"/>
      <c r="C71" s="147"/>
      <c r="D71" s="147"/>
      <c r="E71" s="147"/>
      <c r="F71" s="161"/>
      <c r="G71" s="159"/>
      <c r="H71" s="159"/>
      <c r="I71" s="159"/>
      <c r="J71" s="159"/>
      <c r="K71" s="159"/>
      <c r="L71" s="159"/>
      <c r="M71" s="159"/>
      <c r="N71" s="159"/>
    </row>
    <row r="72" spans="1:14" ht="20.100000000000001" customHeight="1">
      <c r="A72" s="147"/>
      <c r="B72" s="147"/>
      <c r="C72" s="147"/>
      <c r="D72" s="147"/>
      <c r="E72" s="147"/>
      <c r="F72" s="161"/>
      <c r="G72" s="159"/>
      <c r="H72" s="159"/>
      <c r="I72" s="159"/>
      <c r="J72" s="159"/>
      <c r="K72" s="159"/>
      <c r="L72" s="159"/>
      <c r="M72" s="159"/>
      <c r="N72" s="159"/>
    </row>
    <row r="73" spans="1:14" ht="20.100000000000001" customHeight="1">
      <c r="A73" s="147"/>
      <c r="B73" s="147"/>
      <c r="C73" s="147"/>
      <c r="D73" s="147"/>
      <c r="E73" s="147"/>
      <c r="F73" s="161"/>
      <c r="G73" s="159"/>
      <c r="H73" s="159"/>
      <c r="I73" s="159"/>
      <c r="J73" s="159"/>
      <c r="K73" s="159"/>
      <c r="L73" s="159"/>
      <c r="M73" s="159"/>
      <c r="N73" s="159"/>
    </row>
    <row r="74" spans="1:14" ht="20.100000000000001" customHeight="1">
      <c r="A74" s="147"/>
      <c r="B74" s="147"/>
      <c r="C74" s="147"/>
      <c r="D74" s="147"/>
      <c r="E74" s="147"/>
      <c r="F74" s="161"/>
      <c r="G74" s="159"/>
      <c r="H74" s="159"/>
      <c r="I74" s="159"/>
      <c r="J74" s="159"/>
      <c r="K74" s="159"/>
      <c r="L74" s="159"/>
      <c r="M74" s="159"/>
      <c r="N74" s="159"/>
    </row>
    <row r="75" spans="1:14" ht="20.100000000000001" customHeight="1">
      <c r="A75" s="147"/>
      <c r="B75" s="147"/>
      <c r="C75" s="147"/>
      <c r="D75" s="147"/>
      <c r="E75" s="147"/>
      <c r="F75" s="161"/>
      <c r="G75" s="159"/>
      <c r="H75" s="159"/>
      <c r="I75" s="159"/>
      <c r="J75" s="159"/>
      <c r="K75" s="159"/>
      <c r="L75" s="159"/>
      <c r="M75" s="159"/>
      <c r="N75" s="159"/>
    </row>
    <row r="76" spans="1:14" ht="20.100000000000001" customHeight="1">
      <c r="A76" s="147"/>
      <c r="B76" s="147"/>
      <c r="C76" s="147"/>
      <c r="D76" s="147"/>
      <c r="E76" s="147"/>
      <c r="F76" s="161"/>
      <c r="G76" s="159"/>
      <c r="H76" s="159"/>
      <c r="I76" s="159"/>
      <c r="J76" s="159"/>
      <c r="K76" s="159"/>
      <c r="L76" s="159"/>
      <c r="M76" s="159"/>
      <c r="N76" s="159"/>
    </row>
    <row r="77" spans="1:14" ht="20.100000000000001" customHeight="1">
      <c r="A77" s="147"/>
      <c r="B77" s="147"/>
      <c r="C77" s="147"/>
      <c r="D77" s="147"/>
      <c r="E77" s="147"/>
      <c r="F77" s="161"/>
      <c r="G77" s="159"/>
      <c r="H77" s="159"/>
      <c r="I77" s="159"/>
      <c r="J77" s="159"/>
      <c r="K77" s="159"/>
      <c r="L77" s="159"/>
      <c r="M77" s="159"/>
      <c r="N77" s="159"/>
    </row>
    <row r="78" spans="1:14" ht="20.100000000000001" customHeight="1">
      <c r="A78" s="147"/>
      <c r="B78" s="147"/>
      <c r="C78" s="147"/>
      <c r="D78" s="147"/>
      <c r="E78" s="147"/>
      <c r="F78" s="161"/>
      <c r="G78" s="159"/>
      <c r="H78" s="159"/>
      <c r="I78" s="159"/>
      <c r="J78" s="159"/>
      <c r="K78" s="159"/>
      <c r="L78" s="159"/>
      <c r="M78" s="159"/>
      <c r="N78" s="159"/>
    </row>
    <row r="79" spans="1:14" ht="20.100000000000001" customHeight="1">
      <c r="A79" s="147"/>
      <c r="B79" s="147"/>
      <c r="C79" s="147"/>
      <c r="D79" s="147"/>
      <c r="E79" s="147"/>
      <c r="F79" s="161"/>
      <c r="G79" s="159"/>
      <c r="H79" s="159"/>
      <c r="I79" s="159"/>
      <c r="J79" s="159"/>
      <c r="K79" s="159"/>
      <c r="L79" s="159"/>
      <c r="M79" s="159"/>
      <c r="N79" s="159"/>
    </row>
    <row r="80" spans="1:14" ht="20.100000000000001" customHeight="1">
      <c r="A80" s="147"/>
      <c r="B80" s="147"/>
      <c r="C80" s="147"/>
      <c r="D80" s="147"/>
      <c r="E80" s="147"/>
      <c r="F80" s="161"/>
      <c r="G80" s="159"/>
      <c r="H80" s="159"/>
      <c r="I80" s="159"/>
      <c r="J80" s="159"/>
      <c r="K80" s="159"/>
      <c r="L80" s="159"/>
      <c r="M80" s="159"/>
      <c r="N80" s="159"/>
    </row>
    <row r="81" spans="1:14" ht="20.100000000000001" customHeight="1">
      <c r="A81" s="147"/>
      <c r="B81" s="147"/>
      <c r="C81" s="147"/>
      <c r="D81" s="147"/>
      <c r="E81" s="147"/>
      <c r="F81" s="161"/>
      <c r="G81" s="159"/>
      <c r="H81" s="159"/>
      <c r="I81" s="159"/>
      <c r="J81" s="159"/>
      <c r="K81" s="159"/>
      <c r="L81" s="159"/>
      <c r="M81" s="159"/>
      <c r="N81" s="159"/>
    </row>
    <row r="82" spans="1:14" ht="20.100000000000001" customHeight="1">
      <c r="A82" s="147"/>
      <c r="B82" s="147"/>
      <c r="C82" s="147"/>
      <c r="D82" s="147"/>
      <c r="E82" s="147"/>
      <c r="F82" s="161"/>
      <c r="G82" s="159"/>
      <c r="H82" s="159"/>
      <c r="I82" s="159"/>
      <c r="J82" s="159"/>
      <c r="K82" s="159"/>
      <c r="L82" s="159"/>
      <c r="M82" s="159"/>
      <c r="N82" s="159"/>
    </row>
    <row r="83" spans="1:14" ht="20.100000000000001" customHeight="1">
      <c r="A83" s="147"/>
      <c r="B83" s="147"/>
      <c r="C83" s="147"/>
      <c r="D83" s="147"/>
      <c r="E83" s="147"/>
      <c r="F83" s="161"/>
      <c r="G83" s="159"/>
      <c r="H83" s="159"/>
      <c r="I83" s="159"/>
      <c r="J83" s="159"/>
      <c r="K83" s="159"/>
      <c r="L83" s="159"/>
      <c r="M83" s="159"/>
      <c r="N83" s="159"/>
    </row>
    <row r="84" spans="1:14" ht="20.100000000000001" customHeight="1">
      <c r="A84" s="147"/>
      <c r="B84" s="147"/>
      <c r="C84" s="147"/>
      <c r="D84" s="147"/>
      <c r="E84" s="147"/>
      <c r="F84" s="161"/>
      <c r="G84" s="159"/>
      <c r="H84" s="159"/>
      <c r="I84" s="159"/>
      <c r="J84" s="159"/>
      <c r="K84" s="159"/>
      <c r="L84" s="159"/>
      <c r="M84" s="159"/>
      <c r="N84" s="159"/>
    </row>
    <row r="85" spans="1:14" ht="20.100000000000001" customHeight="1">
      <c r="A85" s="147"/>
      <c r="B85" s="147"/>
      <c r="C85" s="147"/>
      <c r="D85" s="147"/>
      <c r="E85" s="147"/>
      <c r="F85" s="161"/>
      <c r="G85" s="159"/>
      <c r="H85" s="159"/>
      <c r="I85" s="159"/>
      <c r="J85" s="159"/>
      <c r="K85" s="159"/>
      <c r="L85" s="159"/>
      <c r="M85" s="159"/>
      <c r="N85" s="159"/>
    </row>
    <row r="86" spans="1:14" ht="20.100000000000001" customHeight="1">
      <c r="A86" s="147"/>
      <c r="B86" s="147"/>
      <c r="C86" s="147"/>
      <c r="D86" s="147"/>
      <c r="E86" s="147"/>
      <c r="F86" s="161"/>
      <c r="G86" s="159"/>
      <c r="H86" s="159"/>
      <c r="I86" s="159"/>
      <c r="J86" s="159"/>
      <c r="K86" s="159"/>
      <c r="L86" s="159"/>
      <c r="M86" s="159"/>
      <c r="N86" s="159"/>
    </row>
    <row r="87" spans="1:14" ht="20.100000000000001" customHeight="1">
      <c r="A87" s="147"/>
      <c r="B87" s="147"/>
      <c r="C87" s="147"/>
      <c r="D87" s="147"/>
      <c r="E87" s="147"/>
      <c r="F87" s="161"/>
      <c r="G87" s="159"/>
      <c r="H87" s="159"/>
      <c r="I87" s="159"/>
      <c r="J87" s="159"/>
      <c r="K87" s="159"/>
      <c r="L87" s="159"/>
      <c r="M87" s="159"/>
      <c r="N87" s="159"/>
    </row>
    <row r="88" spans="1:14" ht="20.100000000000001" customHeight="1">
      <c r="A88" s="147"/>
      <c r="B88" s="147"/>
      <c r="C88" s="147"/>
      <c r="D88" s="147"/>
      <c r="E88" s="147"/>
      <c r="F88" s="161"/>
      <c r="G88" s="159"/>
      <c r="H88" s="159"/>
      <c r="I88" s="159"/>
      <c r="J88" s="159"/>
      <c r="K88" s="159"/>
      <c r="L88" s="159"/>
      <c r="M88" s="159"/>
      <c r="N88" s="159"/>
    </row>
    <row r="89" spans="1:14" ht="20.100000000000001" customHeight="1">
      <c r="A89" s="147"/>
      <c r="B89" s="147"/>
      <c r="C89" s="147"/>
      <c r="D89" s="147"/>
      <c r="E89" s="147"/>
      <c r="F89" s="161"/>
      <c r="G89" s="159"/>
      <c r="H89" s="159"/>
      <c r="I89" s="159"/>
      <c r="J89" s="159"/>
      <c r="K89" s="159"/>
      <c r="L89" s="159"/>
      <c r="M89" s="159"/>
      <c r="N89" s="159"/>
    </row>
    <row r="90" spans="1:14" ht="20.100000000000001" customHeight="1">
      <c r="A90" s="147"/>
      <c r="B90" s="147"/>
      <c r="C90" s="147"/>
      <c r="D90" s="147"/>
      <c r="E90" s="147"/>
      <c r="F90" s="161"/>
      <c r="G90" s="159"/>
      <c r="H90" s="159"/>
      <c r="I90" s="159"/>
      <c r="J90" s="159"/>
      <c r="K90" s="159"/>
      <c r="L90" s="159"/>
      <c r="M90" s="159"/>
      <c r="N90" s="159"/>
    </row>
    <row r="91" spans="1:14" ht="20.100000000000001" customHeight="1">
      <c r="A91" s="147"/>
      <c r="B91" s="147"/>
      <c r="C91" s="147"/>
      <c r="D91" s="147"/>
      <c r="E91" s="147"/>
      <c r="F91" s="161"/>
      <c r="G91" s="159"/>
      <c r="H91" s="159"/>
      <c r="I91" s="159"/>
      <c r="J91" s="159"/>
      <c r="K91" s="159"/>
      <c r="L91" s="159"/>
      <c r="M91" s="159"/>
      <c r="N91" s="159"/>
    </row>
    <row r="92" spans="1:14" ht="20.100000000000001" customHeight="1">
      <c r="A92" s="147"/>
      <c r="B92" s="147"/>
      <c r="C92" s="147"/>
      <c r="D92" s="147"/>
      <c r="E92" s="147"/>
      <c r="F92" s="161"/>
      <c r="G92" s="159"/>
      <c r="H92" s="159"/>
      <c r="I92" s="159"/>
      <c r="J92" s="159"/>
      <c r="K92" s="159"/>
      <c r="L92" s="159"/>
      <c r="M92" s="159"/>
      <c r="N92" s="159"/>
    </row>
    <row r="93" spans="1:14" ht="20.100000000000001" customHeight="1">
      <c r="A93" s="147"/>
      <c r="B93" s="147"/>
      <c r="C93" s="147"/>
      <c r="D93" s="147"/>
      <c r="E93" s="147"/>
      <c r="F93" s="161"/>
      <c r="G93" s="159"/>
      <c r="H93" s="159"/>
      <c r="I93" s="159"/>
      <c r="J93" s="159"/>
      <c r="K93" s="159"/>
      <c r="L93" s="159"/>
      <c r="M93" s="159"/>
      <c r="N93" s="159"/>
    </row>
    <row r="94" spans="1:14" ht="20.100000000000001" customHeight="1">
      <c r="A94" s="147"/>
      <c r="B94" s="147"/>
      <c r="C94" s="147"/>
      <c r="D94" s="147"/>
      <c r="E94" s="147"/>
      <c r="F94" s="161"/>
      <c r="G94" s="159"/>
      <c r="H94" s="159"/>
      <c r="I94" s="159"/>
      <c r="J94" s="159"/>
      <c r="K94" s="159"/>
      <c r="L94" s="159"/>
      <c r="M94" s="159"/>
      <c r="N94" s="159"/>
    </row>
    <row r="95" spans="1:14" ht="20.100000000000001" customHeight="1">
      <c r="A95" s="147"/>
      <c r="B95" s="147"/>
      <c r="C95" s="147"/>
      <c r="D95" s="147"/>
      <c r="E95" s="147"/>
      <c r="F95" s="161"/>
      <c r="G95" s="159"/>
      <c r="H95" s="159"/>
      <c r="I95" s="159"/>
      <c r="J95" s="159"/>
      <c r="K95" s="159"/>
      <c r="L95" s="159"/>
      <c r="M95" s="159"/>
      <c r="N95" s="159"/>
    </row>
    <row r="96" spans="1:14" ht="20.100000000000001" customHeight="1">
      <c r="A96" s="147"/>
      <c r="B96" s="147"/>
      <c r="C96" s="147"/>
      <c r="D96" s="147"/>
      <c r="E96" s="147"/>
      <c r="F96" s="161"/>
      <c r="G96" s="159"/>
      <c r="H96" s="159"/>
      <c r="I96" s="159"/>
      <c r="J96" s="159"/>
      <c r="K96" s="159"/>
      <c r="L96" s="159"/>
      <c r="M96" s="159"/>
      <c r="N96" s="159"/>
    </row>
    <row r="97" spans="1:14" ht="20.100000000000001" customHeight="1">
      <c r="A97" s="147"/>
      <c r="B97" s="147"/>
      <c r="C97" s="147"/>
      <c r="D97" s="147"/>
      <c r="E97" s="147"/>
      <c r="F97" s="161"/>
      <c r="G97" s="159"/>
      <c r="H97" s="159"/>
      <c r="I97" s="159"/>
      <c r="J97" s="159"/>
      <c r="K97" s="159"/>
      <c r="L97" s="159"/>
      <c r="M97" s="159"/>
      <c r="N97" s="159"/>
    </row>
    <row r="98" spans="1:14" ht="20.100000000000001" customHeight="1">
      <c r="A98" s="147"/>
      <c r="B98" s="147"/>
      <c r="C98" s="147"/>
      <c r="D98" s="147"/>
      <c r="E98" s="147"/>
      <c r="F98" s="161"/>
      <c r="G98" s="159"/>
      <c r="H98" s="159"/>
      <c r="I98" s="159"/>
      <c r="J98" s="159"/>
      <c r="K98" s="159"/>
      <c r="L98" s="159"/>
      <c r="M98" s="159"/>
      <c r="N98" s="159"/>
    </row>
    <row r="99" spans="1:14" ht="20.100000000000001" customHeight="1">
      <c r="A99" s="147"/>
      <c r="B99" s="147"/>
      <c r="C99" s="147"/>
      <c r="D99" s="147"/>
      <c r="E99" s="147"/>
      <c r="F99" s="161"/>
      <c r="G99" s="159"/>
      <c r="H99" s="159"/>
      <c r="I99" s="159"/>
      <c r="J99" s="159"/>
      <c r="K99" s="159"/>
      <c r="L99" s="159"/>
      <c r="M99" s="159"/>
      <c r="N99" s="159"/>
    </row>
    <row r="100" spans="1:14" ht="20.100000000000001" customHeight="1">
      <c r="A100" s="147"/>
      <c r="B100" s="147"/>
      <c r="C100" s="147"/>
      <c r="D100" s="147"/>
      <c r="E100" s="147"/>
      <c r="F100" s="161"/>
      <c r="G100" s="159"/>
      <c r="H100" s="159"/>
      <c r="I100" s="159"/>
      <c r="J100" s="159"/>
      <c r="K100" s="159"/>
      <c r="L100" s="159"/>
      <c r="M100" s="159"/>
      <c r="N100" s="159"/>
    </row>
    <row r="101" spans="1:14" ht="20.100000000000001" customHeight="1">
      <c r="A101" s="147"/>
      <c r="B101" s="147"/>
      <c r="C101" s="147"/>
      <c r="D101" s="147"/>
      <c r="E101" s="147"/>
      <c r="F101" s="161"/>
      <c r="G101" s="159"/>
      <c r="H101" s="159"/>
      <c r="I101" s="159"/>
      <c r="J101" s="159"/>
      <c r="K101" s="159"/>
      <c r="L101" s="159"/>
      <c r="M101" s="159"/>
      <c r="N101" s="159"/>
    </row>
    <row r="102" spans="1:14" ht="20.100000000000001" customHeight="1">
      <c r="A102" s="147"/>
      <c r="B102" s="147"/>
      <c r="C102" s="147"/>
      <c r="D102" s="147"/>
      <c r="E102" s="147"/>
      <c r="F102" s="161"/>
      <c r="G102" s="159"/>
      <c r="H102" s="159"/>
      <c r="I102" s="159"/>
      <c r="J102" s="159"/>
      <c r="K102" s="159"/>
      <c r="L102" s="159"/>
      <c r="M102" s="159"/>
      <c r="N102" s="159"/>
    </row>
    <row r="103" spans="1:14" ht="20.100000000000001" customHeight="1">
      <c r="A103" s="147"/>
      <c r="B103" s="147"/>
      <c r="C103" s="147"/>
      <c r="D103" s="147"/>
      <c r="E103" s="147"/>
      <c r="F103" s="161"/>
      <c r="G103" s="159"/>
      <c r="H103" s="159"/>
      <c r="I103" s="159"/>
      <c r="J103" s="159"/>
      <c r="K103" s="159"/>
      <c r="L103" s="159"/>
      <c r="M103" s="159"/>
      <c r="N103" s="159"/>
    </row>
    <row r="104" spans="1:14" ht="20.100000000000001" customHeight="1">
      <c r="A104" s="147"/>
      <c r="B104" s="147"/>
      <c r="C104" s="147"/>
      <c r="D104" s="147"/>
      <c r="E104" s="147"/>
      <c r="F104" s="161"/>
      <c r="G104" s="159"/>
      <c r="H104" s="159"/>
      <c r="I104" s="159"/>
      <c r="J104" s="159"/>
      <c r="K104" s="159"/>
      <c r="L104" s="159"/>
      <c r="M104" s="159"/>
      <c r="N104" s="159"/>
    </row>
    <row r="105" spans="1:14" ht="20.100000000000001" customHeight="1">
      <c r="A105" s="147"/>
      <c r="B105" s="147"/>
      <c r="C105" s="147"/>
      <c r="D105" s="147"/>
      <c r="E105" s="147"/>
      <c r="F105" s="161"/>
      <c r="G105" s="159"/>
      <c r="H105" s="159"/>
      <c r="I105" s="159"/>
      <c r="J105" s="159"/>
      <c r="K105" s="159"/>
      <c r="L105" s="159"/>
      <c r="M105" s="159"/>
      <c r="N105" s="159"/>
    </row>
    <row r="106" spans="1:14" ht="20.100000000000001" customHeight="1">
      <c r="A106" s="147"/>
      <c r="B106" s="147"/>
      <c r="C106" s="147"/>
      <c r="D106" s="147"/>
      <c r="E106" s="147"/>
      <c r="F106" s="161"/>
      <c r="G106" s="159"/>
      <c r="H106" s="159"/>
      <c r="I106" s="159"/>
      <c r="J106" s="159"/>
      <c r="K106" s="159"/>
      <c r="L106" s="159"/>
      <c r="M106" s="159"/>
      <c r="N106" s="159"/>
    </row>
    <row r="107" spans="1:14" ht="20.100000000000001" customHeight="1">
      <c r="A107" s="147"/>
      <c r="B107" s="147"/>
      <c r="C107" s="147"/>
      <c r="D107" s="147"/>
      <c r="E107" s="147"/>
      <c r="F107" s="161"/>
      <c r="G107" s="159"/>
      <c r="H107" s="159"/>
      <c r="I107" s="159"/>
      <c r="J107" s="159"/>
      <c r="K107" s="159"/>
      <c r="L107" s="159"/>
      <c r="M107" s="159"/>
      <c r="N107" s="159"/>
    </row>
    <row r="108" spans="1:14" ht="20.100000000000001" customHeight="1">
      <c r="A108" s="147"/>
      <c r="B108" s="147"/>
      <c r="C108" s="147"/>
      <c r="D108" s="147"/>
      <c r="E108" s="147"/>
      <c r="F108" s="161"/>
      <c r="G108" s="159"/>
      <c r="H108" s="159"/>
      <c r="I108" s="159"/>
      <c r="J108" s="159"/>
      <c r="K108" s="159"/>
      <c r="L108" s="159"/>
      <c r="M108" s="159"/>
      <c r="N108" s="159"/>
    </row>
    <row r="109" spans="1:14" ht="20.100000000000001" customHeight="1">
      <c r="A109" s="147"/>
      <c r="B109" s="147"/>
      <c r="C109" s="147"/>
      <c r="D109" s="147"/>
      <c r="E109" s="147"/>
      <c r="F109" s="161"/>
      <c r="G109" s="159"/>
      <c r="H109" s="159"/>
      <c r="I109" s="159"/>
      <c r="J109" s="159"/>
      <c r="K109" s="159"/>
      <c r="L109" s="159"/>
      <c r="M109" s="159"/>
      <c r="N109" s="159"/>
    </row>
    <row r="110" spans="1:14" ht="20.100000000000001" customHeight="1">
      <c r="A110" s="147"/>
      <c r="B110" s="147"/>
      <c r="C110" s="147"/>
      <c r="D110" s="147"/>
      <c r="E110" s="147"/>
      <c r="F110" s="161"/>
      <c r="G110" s="159"/>
      <c r="H110" s="159"/>
      <c r="I110" s="159"/>
      <c r="J110" s="159"/>
      <c r="K110" s="159"/>
      <c r="L110" s="159"/>
      <c r="M110" s="159"/>
      <c r="N110" s="159"/>
    </row>
    <row r="111" spans="1:14" ht="20.100000000000001" customHeight="1">
      <c r="A111" s="147"/>
      <c r="B111" s="147"/>
      <c r="C111" s="147"/>
      <c r="D111" s="147"/>
      <c r="E111" s="147"/>
      <c r="F111" s="161"/>
      <c r="G111" s="159"/>
      <c r="H111" s="159"/>
      <c r="I111" s="159"/>
      <c r="J111" s="159"/>
      <c r="K111" s="159"/>
      <c r="L111" s="159"/>
      <c r="M111" s="159"/>
      <c r="N111" s="159"/>
    </row>
    <row r="112" spans="1:14" ht="20.100000000000001" customHeight="1">
      <c r="A112" s="147"/>
      <c r="B112" s="147"/>
      <c r="C112" s="147"/>
      <c r="D112" s="147"/>
      <c r="E112" s="147"/>
      <c r="F112" s="161"/>
      <c r="G112" s="159"/>
      <c r="H112" s="159"/>
      <c r="I112" s="159"/>
      <c r="J112" s="159"/>
      <c r="K112" s="159"/>
      <c r="L112" s="159"/>
      <c r="M112" s="159"/>
      <c r="N112" s="159"/>
    </row>
    <row r="113" spans="1:14" ht="20.100000000000001" customHeight="1">
      <c r="A113" s="147"/>
      <c r="B113" s="147"/>
      <c r="C113" s="147"/>
      <c r="D113" s="147"/>
      <c r="E113" s="147"/>
      <c r="F113" s="161"/>
      <c r="G113" s="159"/>
      <c r="H113" s="159"/>
      <c r="I113" s="159"/>
      <c r="J113" s="159"/>
      <c r="K113" s="159"/>
      <c r="L113" s="159"/>
      <c r="M113" s="159"/>
      <c r="N113" s="159"/>
    </row>
    <row r="114" spans="1:14" ht="20.100000000000001" customHeight="1">
      <c r="A114" s="147"/>
      <c r="B114" s="147"/>
      <c r="C114" s="147"/>
      <c r="D114" s="147"/>
      <c r="E114" s="147"/>
      <c r="F114" s="161"/>
      <c r="G114" s="159"/>
      <c r="H114" s="159"/>
      <c r="I114" s="159"/>
      <c r="J114" s="159"/>
      <c r="K114" s="159"/>
      <c r="L114" s="159"/>
      <c r="M114" s="159"/>
      <c r="N114" s="159"/>
    </row>
    <row r="115" spans="1:14" ht="20.100000000000001" customHeight="1">
      <c r="A115" s="147"/>
      <c r="B115" s="147"/>
      <c r="C115" s="147"/>
      <c r="D115" s="147"/>
      <c r="E115" s="147"/>
      <c r="F115" s="161"/>
      <c r="G115" s="159"/>
      <c r="H115" s="159"/>
      <c r="I115" s="159"/>
      <c r="J115" s="159"/>
      <c r="K115" s="159"/>
      <c r="L115" s="159"/>
      <c r="M115" s="159"/>
      <c r="N115" s="159"/>
    </row>
    <row r="116" spans="1:14" ht="20.100000000000001" customHeight="1">
      <c r="A116" s="147"/>
      <c r="B116" s="147"/>
      <c r="C116" s="147"/>
      <c r="D116" s="147"/>
      <c r="E116" s="147"/>
      <c r="F116" s="161"/>
      <c r="G116" s="159"/>
      <c r="H116" s="159"/>
      <c r="I116" s="159"/>
      <c r="J116" s="159"/>
      <c r="K116" s="159"/>
      <c r="L116" s="159"/>
      <c r="M116" s="159"/>
      <c r="N116" s="159"/>
    </row>
    <row r="117" spans="1:14" ht="20.100000000000001" customHeight="1">
      <c r="A117" s="147"/>
      <c r="B117" s="147"/>
      <c r="C117" s="147"/>
      <c r="D117" s="147"/>
      <c r="E117" s="147"/>
      <c r="F117" s="161"/>
      <c r="G117" s="159"/>
      <c r="H117" s="159"/>
      <c r="I117" s="159"/>
      <c r="J117" s="159"/>
      <c r="K117" s="159"/>
      <c r="L117" s="159"/>
      <c r="M117" s="159"/>
      <c r="N117" s="159"/>
    </row>
    <row r="118" spans="1:14" ht="20.100000000000001" customHeight="1">
      <c r="A118" s="147"/>
      <c r="B118" s="147"/>
      <c r="C118" s="147"/>
      <c r="D118" s="147"/>
      <c r="E118" s="147"/>
      <c r="F118" s="161"/>
      <c r="G118" s="159"/>
      <c r="H118" s="159"/>
      <c r="I118" s="159"/>
      <c r="J118" s="159"/>
      <c r="K118" s="159"/>
      <c r="L118" s="159"/>
      <c r="M118" s="159"/>
      <c r="N118" s="159"/>
    </row>
    <row r="119" spans="1:14" ht="20.100000000000001" customHeight="1">
      <c r="A119" s="147"/>
      <c r="B119" s="147"/>
      <c r="C119" s="147"/>
      <c r="D119" s="147"/>
      <c r="E119" s="147"/>
      <c r="F119" s="161"/>
      <c r="G119" s="159"/>
      <c r="H119" s="159"/>
      <c r="I119" s="159"/>
      <c r="J119" s="159"/>
      <c r="K119" s="159"/>
      <c r="L119" s="159"/>
      <c r="M119" s="159"/>
      <c r="N119" s="159"/>
    </row>
    <row r="120" spans="1:14" ht="20.100000000000001" customHeight="1">
      <c r="A120" s="147"/>
      <c r="B120" s="147"/>
      <c r="C120" s="147"/>
      <c r="D120" s="147"/>
      <c r="E120" s="147"/>
      <c r="F120" s="161"/>
      <c r="G120" s="159"/>
      <c r="H120" s="159"/>
      <c r="I120" s="159"/>
      <c r="J120" s="159"/>
      <c r="K120" s="159"/>
      <c r="L120" s="159"/>
      <c r="M120" s="159"/>
      <c r="N120" s="159"/>
    </row>
    <row r="121" spans="1:14" ht="20.100000000000001" customHeight="1">
      <c r="A121" s="147"/>
      <c r="B121" s="147"/>
      <c r="C121" s="147"/>
      <c r="D121" s="147"/>
      <c r="E121" s="147"/>
      <c r="F121" s="161"/>
      <c r="G121" s="159"/>
      <c r="H121" s="159"/>
      <c r="I121" s="159"/>
      <c r="J121" s="159"/>
      <c r="K121" s="159"/>
      <c r="L121" s="159"/>
      <c r="M121" s="159"/>
      <c r="N121" s="159"/>
    </row>
    <row r="122" spans="1:14" ht="20.100000000000001" customHeight="1">
      <c r="A122" s="147"/>
      <c r="B122" s="147"/>
      <c r="C122" s="147"/>
      <c r="D122" s="147"/>
      <c r="E122" s="147"/>
      <c r="F122" s="161"/>
      <c r="G122" s="159"/>
      <c r="H122" s="159"/>
      <c r="I122" s="159"/>
      <c r="J122" s="159"/>
      <c r="K122" s="159"/>
      <c r="L122" s="159"/>
      <c r="M122" s="159"/>
      <c r="N122" s="159"/>
    </row>
    <row r="123" spans="1:14" ht="20.100000000000001" customHeight="1">
      <c r="A123" s="147"/>
      <c r="B123" s="147"/>
      <c r="C123" s="147"/>
      <c r="D123" s="147"/>
      <c r="E123" s="147"/>
      <c r="F123" s="161"/>
      <c r="G123" s="159"/>
      <c r="H123" s="159"/>
      <c r="I123" s="159"/>
      <c r="J123" s="159"/>
      <c r="K123" s="159"/>
      <c r="L123" s="159"/>
      <c r="M123" s="159"/>
      <c r="N123" s="159"/>
    </row>
    <row r="124" spans="1:14" ht="20.100000000000001" customHeight="1">
      <c r="A124" s="147"/>
      <c r="B124" s="147"/>
      <c r="C124" s="147"/>
      <c r="D124" s="147"/>
      <c r="E124" s="147"/>
      <c r="F124" s="161"/>
      <c r="G124" s="159"/>
      <c r="H124" s="159"/>
      <c r="I124" s="159"/>
      <c r="J124" s="159"/>
      <c r="K124" s="159"/>
      <c r="L124" s="159"/>
      <c r="M124" s="159"/>
      <c r="N124" s="159"/>
    </row>
    <row r="125" spans="1:14" ht="20.100000000000001" customHeight="1">
      <c r="A125" s="147"/>
      <c r="B125" s="147"/>
      <c r="C125" s="147"/>
      <c r="D125" s="147"/>
      <c r="E125" s="147"/>
      <c r="F125" s="161"/>
      <c r="G125" s="159"/>
      <c r="H125" s="159"/>
      <c r="I125" s="159"/>
      <c r="J125" s="159"/>
      <c r="K125" s="159"/>
      <c r="L125" s="159"/>
      <c r="M125" s="159"/>
      <c r="N125" s="159"/>
    </row>
    <row r="126" spans="1:14" ht="20.100000000000001" customHeight="1">
      <c r="A126" s="147"/>
      <c r="B126" s="147"/>
      <c r="C126" s="147"/>
      <c r="D126" s="147"/>
      <c r="E126" s="147"/>
      <c r="F126" s="161"/>
      <c r="G126" s="159"/>
      <c r="H126" s="159"/>
      <c r="I126" s="159"/>
      <c r="J126" s="159"/>
      <c r="K126" s="159"/>
      <c r="L126" s="159"/>
      <c r="M126" s="159"/>
      <c r="N126" s="159"/>
    </row>
    <row r="127" spans="1:14" ht="20.100000000000001" customHeight="1">
      <c r="A127" s="147"/>
      <c r="B127" s="147"/>
      <c r="C127" s="147"/>
      <c r="D127" s="147"/>
      <c r="E127" s="147"/>
      <c r="F127" s="161"/>
      <c r="G127" s="159"/>
      <c r="H127" s="159"/>
      <c r="I127" s="159"/>
      <c r="J127" s="159"/>
      <c r="K127" s="159"/>
      <c r="L127" s="159"/>
      <c r="M127" s="159"/>
      <c r="N127" s="159"/>
    </row>
    <row r="128" spans="1:14" ht="20.100000000000001" customHeight="1">
      <c r="A128" s="147"/>
      <c r="B128" s="147"/>
      <c r="C128" s="147"/>
      <c r="D128" s="147"/>
      <c r="E128" s="147"/>
      <c r="F128" s="161"/>
      <c r="G128" s="159"/>
      <c r="H128" s="159"/>
      <c r="I128" s="159"/>
      <c r="J128" s="159"/>
      <c r="K128" s="159"/>
      <c r="L128" s="159"/>
      <c r="M128" s="159"/>
      <c r="N128" s="159"/>
    </row>
    <row r="129" spans="1:14" ht="20.100000000000001" customHeight="1">
      <c r="A129" s="147"/>
      <c r="B129" s="147"/>
      <c r="C129" s="147"/>
      <c r="D129" s="147"/>
      <c r="E129" s="147"/>
      <c r="F129" s="161"/>
      <c r="G129" s="159"/>
      <c r="H129" s="159"/>
      <c r="I129" s="159"/>
      <c r="J129" s="159"/>
      <c r="K129" s="159"/>
      <c r="L129" s="159"/>
      <c r="M129" s="159"/>
      <c r="N129" s="159"/>
    </row>
    <row r="130" spans="1:14" ht="20.100000000000001" customHeight="1">
      <c r="A130" s="147"/>
      <c r="B130" s="147"/>
      <c r="C130" s="147"/>
      <c r="D130" s="147"/>
      <c r="E130" s="147"/>
      <c r="F130" s="161"/>
      <c r="G130" s="159"/>
      <c r="H130" s="159"/>
      <c r="I130" s="159"/>
      <c r="J130" s="159"/>
      <c r="K130" s="159"/>
      <c r="L130" s="159"/>
      <c r="M130" s="159"/>
      <c r="N130" s="159"/>
    </row>
    <row r="131" spans="1:14" ht="20.100000000000001" customHeight="1">
      <c r="A131" s="147"/>
      <c r="B131" s="147"/>
      <c r="C131" s="147"/>
      <c r="D131" s="147"/>
      <c r="E131" s="147"/>
      <c r="F131" s="161"/>
      <c r="G131" s="159"/>
      <c r="H131" s="159"/>
      <c r="I131" s="159"/>
      <c r="J131" s="159"/>
      <c r="K131" s="159"/>
      <c r="L131" s="159"/>
      <c r="M131" s="159"/>
      <c r="N131" s="159"/>
    </row>
    <row r="132" spans="1:14" ht="20.100000000000001" customHeight="1">
      <c r="A132" s="147"/>
      <c r="B132" s="147"/>
      <c r="C132" s="147"/>
      <c r="D132" s="147"/>
      <c r="E132" s="147"/>
      <c r="F132" s="161"/>
      <c r="G132" s="159"/>
      <c r="H132" s="159"/>
      <c r="I132" s="159"/>
      <c r="J132" s="159"/>
      <c r="K132" s="159"/>
      <c r="L132" s="159"/>
      <c r="M132" s="159"/>
      <c r="N132" s="159"/>
    </row>
    <row r="133" spans="1:14" ht="20.100000000000001" customHeight="1">
      <c r="A133" s="147"/>
      <c r="B133" s="147"/>
      <c r="C133" s="147"/>
      <c r="D133" s="147"/>
      <c r="E133" s="147"/>
      <c r="F133" s="161"/>
      <c r="G133" s="159"/>
      <c r="H133" s="159"/>
      <c r="I133" s="159"/>
      <c r="J133" s="159"/>
      <c r="K133" s="159"/>
      <c r="L133" s="159"/>
      <c r="M133" s="159"/>
      <c r="N133" s="159"/>
    </row>
    <row r="134" spans="1:14" ht="20.100000000000001" customHeight="1">
      <c r="A134" s="147"/>
      <c r="B134" s="147"/>
      <c r="C134" s="147"/>
      <c r="D134" s="147"/>
      <c r="E134" s="147"/>
      <c r="F134" s="161"/>
      <c r="G134" s="159"/>
      <c r="H134" s="159"/>
      <c r="I134" s="159"/>
      <c r="J134" s="159"/>
      <c r="K134" s="159"/>
      <c r="L134" s="159"/>
      <c r="M134" s="159"/>
      <c r="N134" s="159"/>
    </row>
    <row r="135" spans="1:14" ht="20.100000000000001" customHeight="1">
      <c r="A135" s="147"/>
      <c r="B135" s="147"/>
      <c r="C135" s="147"/>
      <c r="D135" s="147"/>
      <c r="E135" s="147"/>
      <c r="F135" s="161"/>
      <c r="G135" s="159"/>
      <c r="H135" s="159"/>
      <c r="I135" s="159"/>
      <c r="J135" s="159"/>
      <c r="K135" s="159"/>
      <c r="L135" s="159"/>
      <c r="M135" s="159"/>
      <c r="N135" s="159"/>
    </row>
    <row r="136" spans="1:14" ht="20.100000000000001" customHeight="1">
      <c r="A136" s="147"/>
      <c r="B136" s="147"/>
      <c r="C136" s="147"/>
      <c r="D136" s="147"/>
      <c r="E136" s="147"/>
      <c r="F136" s="161"/>
      <c r="G136" s="159"/>
      <c r="H136" s="159"/>
      <c r="I136" s="159"/>
      <c r="J136" s="159"/>
      <c r="K136" s="159"/>
      <c r="L136" s="159"/>
      <c r="M136" s="159"/>
      <c r="N136" s="159"/>
    </row>
    <row r="137" spans="1:14" ht="20.100000000000001" customHeight="1">
      <c r="A137" s="147"/>
      <c r="B137" s="147"/>
      <c r="C137" s="147"/>
      <c r="D137" s="147"/>
      <c r="E137" s="147"/>
      <c r="F137" s="161"/>
      <c r="G137" s="159"/>
      <c r="H137" s="159"/>
      <c r="I137" s="159"/>
      <c r="J137" s="159"/>
      <c r="K137" s="159"/>
      <c r="L137" s="159"/>
      <c r="M137" s="159"/>
      <c r="N137" s="159"/>
    </row>
    <row r="138" spans="1:14" ht="20.100000000000001" customHeight="1">
      <c r="A138" s="147"/>
      <c r="B138" s="147"/>
      <c r="C138" s="147"/>
      <c r="D138" s="147"/>
      <c r="E138" s="147"/>
      <c r="F138" s="161"/>
      <c r="G138" s="159"/>
      <c r="H138" s="159"/>
      <c r="I138" s="159"/>
      <c r="J138" s="159"/>
      <c r="K138" s="159"/>
      <c r="L138" s="159"/>
      <c r="M138" s="159"/>
      <c r="N138" s="159"/>
    </row>
    <row r="139" spans="1:14" ht="20.100000000000001" customHeight="1">
      <c r="A139" s="147"/>
      <c r="B139" s="147"/>
      <c r="C139" s="147"/>
      <c r="D139" s="147"/>
      <c r="E139" s="147"/>
      <c r="F139" s="161"/>
      <c r="G139" s="159"/>
      <c r="H139" s="159"/>
      <c r="I139" s="159"/>
      <c r="J139" s="159"/>
      <c r="K139" s="159"/>
      <c r="L139" s="159"/>
      <c r="M139" s="159"/>
      <c r="N139" s="159"/>
    </row>
    <row r="140" spans="1:14" ht="20.100000000000001" customHeight="1">
      <c r="A140" s="147"/>
      <c r="B140" s="147"/>
      <c r="C140" s="147"/>
      <c r="D140" s="147"/>
      <c r="E140" s="147"/>
      <c r="F140" s="161"/>
      <c r="G140" s="159"/>
      <c r="H140" s="159"/>
      <c r="I140" s="159"/>
      <c r="J140" s="159"/>
      <c r="K140" s="159"/>
      <c r="L140" s="159"/>
      <c r="M140" s="159"/>
      <c r="N140" s="159"/>
    </row>
    <row r="141" spans="1:14" ht="20.100000000000001" customHeight="1">
      <c r="A141" s="147"/>
      <c r="B141" s="147"/>
      <c r="C141" s="147"/>
      <c r="D141" s="147"/>
      <c r="E141" s="147"/>
      <c r="F141" s="161"/>
      <c r="G141" s="159"/>
      <c r="H141" s="159"/>
      <c r="I141" s="159"/>
      <c r="J141" s="159"/>
      <c r="K141" s="159"/>
      <c r="L141" s="159"/>
      <c r="M141" s="159"/>
      <c r="N141" s="159"/>
    </row>
    <row r="142" spans="1:14" ht="20.100000000000001" customHeight="1">
      <c r="A142" s="147"/>
      <c r="B142" s="147"/>
      <c r="C142" s="147"/>
      <c r="D142" s="147"/>
      <c r="E142" s="147"/>
      <c r="F142" s="161"/>
      <c r="G142" s="159"/>
      <c r="H142" s="159"/>
      <c r="I142" s="159"/>
      <c r="J142" s="159"/>
      <c r="K142" s="159"/>
      <c r="L142" s="159"/>
      <c r="M142" s="159"/>
      <c r="N142" s="159"/>
    </row>
    <row r="143" spans="1:14" ht="20.100000000000001" customHeight="1">
      <c r="A143" s="147"/>
      <c r="B143" s="147"/>
      <c r="C143" s="147"/>
      <c r="D143" s="147"/>
      <c r="E143" s="147"/>
      <c r="F143" s="161"/>
      <c r="G143" s="159"/>
      <c r="H143" s="159"/>
      <c r="I143" s="159"/>
      <c r="J143" s="159"/>
      <c r="K143" s="159"/>
      <c r="L143" s="159"/>
      <c r="M143" s="159"/>
      <c r="N143" s="159"/>
    </row>
    <row r="144" spans="1:14" ht="20.100000000000001" customHeight="1">
      <c r="A144" s="147"/>
      <c r="B144" s="147"/>
      <c r="C144" s="147"/>
      <c r="D144" s="147"/>
      <c r="E144" s="147"/>
      <c r="F144" s="161"/>
      <c r="G144" s="159"/>
      <c r="H144" s="159"/>
      <c r="I144" s="159"/>
      <c r="J144" s="159"/>
      <c r="K144" s="159"/>
      <c r="L144" s="159"/>
      <c r="M144" s="159"/>
      <c r="N144" s="159"/>
    </row>
    <row r="145" spans="1:14" ht="20.100000000000001" customHeight="1">
      <c r="A145" s="147"/>
      <c r="B145" s="147"/>
      <c r="C145" s="147"/>
      <c r="D145" s="147"/>
      <c r="E145" s="147"/>
      <c r="F145" s="161"/>
      <c r="G145" s="159"/>
      <c r="H145" s="159"/>
      <c r="I145" s="159"/>
      <c r="J145" s="159"/>
      <c r="K145" s="159"/>
      <c r="L145" s="159"/>
      <c r="M145" s="159"/>
      <c r="N145" s="159"/>
    </row>
    <row r="146" spans="1:14" ht="20.100000000000001" customHeight="1">
      <c r="A146" s="147"/>
      <c r="B146" s="147"/>
      <c r="C146" s="147"/>
      <c r="D146" s="147"/>
      <c r="E146" s="147"/>
      <c r="F146" s="161"/>
      <c r="G146" s="159"/>
      <c r="H146" s="159"/>
      <c r="I146" s="159"/>
      <c r="J146" s="159"/>
      <c r="K146" s="159"/>
      <c r="L146" s="159"/>
      <c r="M146" s="159"/>
      <c r="N146" s="159"/>
    </row>
    <row r="147" spans="1:14" ht="20.100000000000001" customHeight="1">
      <c r="A147" s="147"/>
      <c r="B147" s="147"/>
      <c r="C147" s="147"/>
      <c r="D147" s="147"/>
      <c r="E147" s="147"/>
      <c r="F147" s="161"/>
      <c r="G147" s="159"/>
      <c r="H147" s="159"/>
      <c r="I147" s="159"/>
      <c r="J147" s="159"/>
      <c r="K147" s="159"/>
      <c r="L147" s="159"/>
      <c r="M147" s="159"/>
      <c r="N147" s="159"/>
    </row>
    <row r="148" spans="1:14" ht="20.100000000000001" customHeight="1">
      <c r="A148" s="147"/>
      <c r="B148" s="147"/>
      <c r="C148" s="147"/>
      <c r="D148" s="147"/>
      <c r="E148" s="147"/>
      <c r="F148" s="161"/>
      <c r="G148" s="159"/>
      <c r="H148" s="159"/>
      <c r="I148" s="159"/>
      <c r="J148" s="159"/>
      <c r="K148" s="159"/>
      <c r="L148" s="159"/>
      <c r="M148" s="159"/>
      <c r="N148" s="159"/>
    </row>
    <row r="149" spans="1:14" ht="20.100000000000001" customHeight="1">
      <c r="A149" s="147"/>
      <c r="B149" s="147"/>
      <c r="C149" s="147"/>
      <c r="D149" s="147"/>
      <c r="E149" s="147"/>
      <c r="F149" s="161"/>
      <c r="G149" s="159"/>
      <c r="H149" s="159"/>
      <c r="I149" s="159"/>
      <c r="J149" s="159"/>
      <c r="K149" s="159"/>
      <c r="L149" s="159"/>
      <c r="M149" s="159"/>
      <c r="N149" s="159"/>
    </row>
    <row r="150" spans="1:14" ht="20.100000000000001" customHeight="1">
      <c r="A150" s="147"/>
      <c r="B150" s="147"/>
      <c r="C150" s="147"/>
      <c r="D150" s="147"/>
      <c r="E150" s="147"/>
      <c r="F150" s="161"/>
      <c r="G150" s="159"/>
      <c r="H150" s="159"/>
      <c r="I150" s="159"/>
      <c r="J150" s="159"/>
      <c r="K150" s="159"/>
      <c r="L150" s="159"/>
      <c r="M150" s="159"/>
      <c r="N150" s="159"/>
    </row>
    <row r="151" spans="1:14" ht="20.100000000000001" customHeight="1">
      <c r="A151" s="147"/>
      <c r="B151" s="147"/>
      <c r="C151" s="147"/>
      <c r="D151" s="147"/>
      <c r="E151" s="147"/>
      <c r="F151" s="161"/>
      <c r="G151" s="159"/>
      <c r="H151" s="159"/>
      <c r="I151" s="159"/>
      <c r="J151" s="159"/>
      <c r="K151" s="159"/>
      <c r="L151" s="159"/>
      <c r="M151" s="159"/>
      <c r="N151" s="159"/>
    </row>
    <row r="152" spans="1:14" ht="20.100000000000001" customHeight="1">
      <c r="A152" s="147"/>
      <c r="B152" s="147"/>
      <c r="C152" s="147"/>
      <c r="D152" s="147"/>
      <c r="E152" s="147"/>
      <c r="F152" s="161"/>
      <c r="G152" s="159"/>
      <c r="H152" s="159"/>
      <c r="I152" s="159"/>
      <c r="J152" s="159"/>
      <c r="K152" s="159"/>
      <c r="L152" s="159"/>
      <c r="M152" s="159"/>
      <c r="N152" s="159"/>
    </row>
    <row r="153" spans="1:14" ht="20.100000000000001" customHeight="1">
      <c r="A153" s="147"/>
      <c r="B153" s="147"/>
      <c r="C153" s="147"/>
      <c r="D153" s="147"/>
      <c r="E153" s="147"/>
      <c r="F153" s="161"/>
      <c r="G153" s="159"/>
      <c r="H153" s="159"/>
      <c r="I153" s="159"/>
      <c r="J153" s="159"/>
      <c r="K153" s="159"/>
      <c r="L153" s="159"/>
      <c r="M153" s="159"/>
      <c r="N153" s="159"/>
    </row>
    <row r="154" spans="1:14" ht="20.100000000000001" customHeight="1">
      <c r="A154" s="147"/>
      <c r="B154" s="147"/>
      <c r="C154" s="147"/>
      <c r="D154" s="147"/>
      <c r="E154" s="147"/>
      <c r="F154" s="161"/>
      <c r="G154" s="159"/>
      <c r="H154" s="159"/>
      <c r="I154" s="159"/>
      <c r="J154" s="159"/>
      <c r="K154" s="159"/>
      <c r="L154" s="159"/>
      <c r="M154" s="159"/>
      <c r="N154" s="159"/>
    </row>
    <row r="155" spans="1:14" ht="20.100000000000001" customHeight="1">
      <c r="A155" s="147"/>
      <c r="B155" s="147"/>
      <c r="C155" s="147"/>
      <c r="D155" s="147"/>
      <c r="E155" s="147"/>
      <c r="F155" s="161"/>
      <c r="G155" s="159"/>
      <c r="H155" s="159"/>
      <c r="I155" s="159"/>
      <c r="J155" s="159"/>
      <c r="K155" s="159"/>
      <c r="L155" s="159"/>
      <c r="M155" s="159"/>
      <c r="N155" s="159"/>
    </row>
    <row r="156" spans="1:14" ht="20.100000000000001" customHeight="1">
      <c r="A156" s="147"/>
      <c r="B156" s="147"/>
      <c r="C156" s="147"/>
      <c r="D156" s="147"/>
      <c r="E156" s="147"/>
      <c r="F156" s="161"/>
      <c r="G156" s="159"/>
      <c r="H156" s="159"/>
      <c r="I156" s="159"/>
      <c r="J156" s="159"/>
      <c r="K156" s="159"/>
      <c r="L156" s="159"/>
      <c r="M156" s="159"/>
      <c r="N156" s="159"/>
    </row>
    <row r="157" spans="1:14" ht="20.100000000000001" customHeight="1">
      <c r="A157" s="147"/>
      <c r="B157" s="147"/>
      <c r="C157" s="147"/>
      <c r="D157" s="147"/>
      <c r="E157" s="147"/>
      <c r="F157" s="161"/>
      <c r="G157" s="159"/>
      <c r="H157" s="159"/>
      <c r="I157" s="159"/>
      <c r="J157" s="159"/>
      <c r="K157" s="159"/>
      <c r="L157" s="159"/>
      <c r="M157" s="159"/>
      <c r="N157" s="159"/>
    </row>
    <row r="158" spans="1:14" ht="20.100000000000001" customHeight="1">
      <c r="A158" s="147"/>
      <c r="B158" s="147"/>
      <c r="C158" s="147"/>
      <c r="D158" s="147"/>
      <c r="E158" s="147"/>
      <c r="F158" s="161"/>
      <c r="G158" s="159"/>
      <c r="H158" s="159"/>
      <c r="I158" s="159"/>
      <c r="J158" s="159"/>
      <c r="K158" s="159"/>
      <c r="L158" s="159"/>
      <c r="M158" s="159"/>
      <c r="N158" s="159"/>
    </row>
    <row r="159" spans="1:14" ht="20.100000000000001" customHeight="1">
      <c r="A159" s="147"/>
      <c r="B159" s="147"/>
      <c r="C159" s="147"/>
      <c r="D159" s="147"/>
      <c r="E159" s="147"/>
      <c r="F159" s="161"/>
      <c r="G159" s="159"/>
      <c r="H159" s="159"/>
      <c r="I159" s="159"/>
      <c r="J159" s="159"/>
      <c r="K159" s="159"/>
      <c r="L159" s="159"/>
      <c r="M159" s="159"/>
      <c r="N159" s="159"/>
    </row>
    <row r="160" spans="1:14" ht="20.100000000000001" customHeight="1">
      <c r="A160" s="147"/>
      <c r="B160" s="147"/>
      <c r="C160" s="147"/>
      <c r="D160" s="147"/>
      <c r="E160" s="147"/>
      <c r="F160" s="161"/>
      <c r="G160" s="159"/>
      <c r="H160" s="159"/>
      <c r="I160" s="159"/>
      <c r="J160" s="159"/>
      <c r="K160" s="159"/>
      <c r="L160" s="159"/>
      <c r="M160" s="159"/>
      <c r="N160" s="159"/>
    </row>
    <row r="161" spans="1:14" ht="20.100000000000001" customHeight="1">
      <c r="A161" s="147"/>
      <c r="B161" s="147"/>
      <c r="C161" s="147"/>
      <c r="D161" s="147"/>
      <c r="E161" s="147"/>
      <c r="F161" s="163"/>
      <c r="G161" s="159"/>
      <c r="H161" s="159"/>
      <c r="I161" s="159"/>
      <c r="J161" s="159"/>
      <c r="K161" s="159"/>
      <c r="L161" s="159"/>
      <c r="M161" s="159"/>
      <c r="N161" s="159"/>
    </row>
    <row r="162" spans="1:14" ht="20.100000000000001" customHeight="1">
      <c r="A162" s="147"/>
      <c r="B162" s="147"/>
      <c r="C162" s="147"/>
      <c r="D162" s="147"/>
      <c r="E162" s="147"/>
      <c r="F162" s="163"/>
      <c r="G162" s="159"/>
      <c r="H162" s="159"/>
      <c r="I162" s="159"/>
      <c r="J162" s="159"/>
      <c r="K162" s="159"/>
      <c r="L162" s="159"/>
      <c r="M162" s="159"/>
      <c r="N162" s="159"/>
    </row>
    <row r="163" spans="1:14" ht="20.100000000000001" customHeight="1">
      <c r="A163" s="147"/>
      <c r="B163" s="147"/>
      <c r="C163" s="147"/>
      <c r="D163" s="147"/>
      <c r="E163" s="147"/>
      <c r="F163" s="163"/>
      <c r="G163" s="159"/>
      <c r="H163" s="159"/>
      <c r="I163" s="159"/>
      <c r="J163" s="159"/>
      <c r="K163" s="159"/>
      <c r="L163" s="159"/>
      <c r="M163" s="159"/>
      <c r="N163" s="159"/>
    </row>
    <row r="164" spans="1:14" ht="20.100000000000001" customHeight="1">
      <c r="A164" s="147"/>
      <c r="B164" s="147"/>
      <c r="C164" s="147"/>
      <c r="D164" s="147"/>
      <c r="E164" s="147"/>
      <c r="F164" s="163"/>
      <c r="G164" s="159"/>
      <c r="H164" s="159"/>
      <c r="I164" s="159"/>
      <c r="J164" s="159"/>
      <c r="K164" s="159"/>
      <c r="L164" s="159"/>
      <c r="M164" s="159"/>
      <c r="N164" s="159"/>
    </row>
    <row r="165" spans="1:14" ht="20.100000000000001" customHeight="1">
      <c r="A165" s="147"/>
      <c r="B165" s="147"/>
      <c r="C165" s="147"/>
      <c r="D165" s="147"/>
      <c r="E165" s="147"/>
      <c r="F165" s="163"/>
      <c r="G165" s="159"/>
      <c r="H165" s="159"/>
      <c r="I165" s="159"/>
      <c r="J165" s="159"/>
      <c r="K165" s="159"/>
      <c r="L165" s="159"/>
      <c r="M165" s="159"/>
      <c r="N165" s="159"/>
    </row>
    <row r="166" spans="1:14" ht="20.100000000000001" customHeight="1">
      <c r="A166" s="147"/>
      <c r="B166" s="147"/>
      <c r="C166" s="147"/>
      <c r="D166" s="147"/>
      <c r="E166" s="147"/>
      <c r="F166" s="163"/>
      <c r="G166" s="159"/>
      <c r="H166" s="159"/>
      <c r="I166" s="159"/>
      <c r="J166" s="159"/>
      <c r="K166" s="159"/>
      <c r="L166" s="159"/>
      <c r="M166" s="159"/>
      <c r="N166" s="159"/>
    </row>
    <row r="167" spans="1:14" ht="20.100000000000001" customHeight="1">
      <c r="A167" s="147"/>
      <c r="B167" s="147"/>
      <c r="C167" s="147"/>
      <c r="D167" s="147"/>
      <c r="E167" s="147"/>
      <c r="F167" s="163"/>
      <c r="G167" s="159"/>
      <c r="H167" s="159"/>
      <c r="I167" s="159"/>
      <c r="J167" s="159"/>
      <c r="K167" s="159"/>
      <c r="L167" s="159"/>
      <c r="M167" s="159"/>
      <c r="N167" s="159"/>
    </row>
    <row r="168" spans="1:14" ht="20.100000000000001" customHeight="1">
      <c r="A168" s="147"/>
      <c r="B168" s="147"/>
      <c r="C168" s="147"/>
      <c r="D168" s="147"/>
      <c r="E168" s="147"/>
      <c r="F168" s="163"/>
      <c r="G168" s="159"/>
      <c r="H168" s="159"/>
      <c r="I168" s="159"/>
      <c r="J168" s="159"/>
      <c r="K168" s="159"/>
      <c r="L168" s="159"/>
      <c r="M168" s="159"/>
      <c r="N168" s="159"/>
    </row>
    <row r="169" spans="1:14" ht="20.100000000000001" customHeight="1">
      <c r="A169" s="147"/>
      <c r="B169" s="147"/>
      <c r="C169" s="147"/>
      <c r="D169" s="147"/>
      <c r="E169" s="147"/>
      <c r="F169" s="163"/>
      <c r="G169" s="159"/>
      <c r="H169" s="159"/>
      <c r="I169" s="159"/>
      <c r="J169" s="159"/>
      <c r="K169" s="159"/>
      <c r="L169" s="159"/>
      <c r="M169" s="159"/>
      <c r="N169" s="159"/>
    </row>
    <row r="170" spans="1:14" ht="20.100000000000001" customHeight="1">
      <c r="A170" s="147"/>
      <c r="B170" s="147"/>
      <c r="C170" s="147"/>
      <c r="D170" s="147"/>
      <c r="E170" s="147"/>
      <c r="F170" s="163"/>
      <c r="G170" s="159"/>
      <c r="H170" s="159"/>
      <c r="I170" s="159"/>
      <c r="J170" s="159"/>
      <c r="K170" s="159"/>
      <c r="L170" s="159"/>
      <c r="M170" s="159"/>
      <c r="N170" s="159"/>
    </row>
    <row r="171" spans="1:14" ht="20.100000000000001" customHeight="1">
      <c r="A171" s="147"/>
      <c r="B171" s="147"/>
      <c r="C171" s="147"/>
      <c r="D171" s="147"/>
      <c r="E171" s="147"/>
      <c r="F171" s="163"/>
      <c r="G171" s="159"/>
      <c r="H171" s="159"/>
      <c r="I171" s="159"/>
      <c r="J171" s="159"/>
      <c r="K171" s="159"/>
      <c r="L171" s="159"/>
      <c r="M171" s="159"/>
      <c r="N171" s="159"/>
    </row>
    <row r="172" spans="1:14" ht="20.100000000000001" customHeight="1">
      <c r="A172" s="147"/>
      <c r="B172" s="147"/>
      <c r="C172" s="147"/>
      <c r="D172" s="147"/>
      <c r="E172" s="147"/>
      <c r="F172" s="163"/>
      <c r="G172" s="159"/>
      <c r="H172" s="159"/>
      <c r="I172" s="159"/>
      <c r="J172" s="159"/>
      <c r="K172" s="159"/>
      <c r="L172" s="159"/>
      <c r="M172" s="159"/>
      <c r="N172" s="159"/>
    </row>
    <row r="173" spans="1:14" ht="20.100000000000001" customHeight="1">
      <c r="A173" s="147"/>
      <c r="B173" s="147"/>
      <c r="C173" s="147"/>
      <c r="D173" s="147"/>
      <c r="E173" s="147"/>
      <c r="F173" s="163"/>
      <c r="G173" s="159"/>
      <c r="H173" s="159"/>
      <c r="I173" s="159"/>
      <c r="J173" s="159"/>
      <c r="K173" s="159"/>
      <c r="L173" s="159"/>
      <c r="M173" s="159"/>
      <c r="N173" s="159"/>
    </row>
    <row r="174" spans="1:14" ht="20.100000000000001" customHeight="1">
      <c r="A174" s="147"/>
      <c r="B174" s="147"/>
      <c r="C174" s="147"/>
      <c r="D174" s="147"/>
      <c r="E174" s="147"/>
      <c r="F174" s="163"/>
      <c r="G174" s="159"/>
      <c r="H174" s="159"/>
      <c r="I174" s="159"/>
      <c r="J174" s="159"/>
      <c r="K174" s="159"/>
      <c r="L174" s="159"/>
      <c r="M174" s="159"/>
      <c r="N174" s="159"/>
    </row>
    <row r="175" spans="1:14" ht="20.100000000000001" customHeight="1">
      <c r="A175" s="147"/>
      <c r="B175" s="147"/>
      <c r="C175" s="147"/>
      <c r="D175" s="147"/>
      <c r="E175" s="147"/>
      <c r="F175" s="163"/>
      <c r="G175" s="159"/>
      <c r="H175" s="159"/>
      <c r="I175" s="159"/>
      <c r="J175" s="159"/>
      <c r="K175" s="159"/>
      <c r="L175" s="159"/>
      <c r="M175" s="159"/>
      <c r="N175" s="159"/>
    </row>
    <row r="176" spans="1:14" ht="20.100000000000001" customHeight="1">
      <c r="A176" s="147"/>
      <c r="B176" s="147"/>
      <c r="C176" s="147"/>
      <c r="D176" s="147"/>
      <c r="E176" s="147"/>
      <c r="F176" s="163"/>
      <c r="G176" s="159"/>
      <c r="H176" s="159"/>
      <c r="I176" s="159"/>
      <c r="J176" s="159"/>
      <c r="K176" s="159"/>
      <c r="L176" s="159"/>
      <c r="M176" s="159"/>
      <c r="N176" s="159"/>
    </row>
    <row r="177" spans="1:14" ht="20.100000000000001" customHeight="1">
      <c r="A177" s="147"/>
      <c r="B177" s="147"/>
      <c r="C177" s="147"/>
      <c r="D177" s="147"/>
      <c r="E177" s="147"/>
      <c r="F177" s="163"/>
      <c r="G177" s="159"/>
      <c r="H177" s="159"/>
      <c r="I177" s="159"/>
      <c r="J177" s="159"/>
      <c r="K177" s="159"/>
      <c r="L177" s="159"/>
      <c r="M177" s="159"/>
      <c r="N177" s="159"/>
    </row>
    <row r="178" spans="1:14" ht="20.100000000000001" customHeight="1">
      <c r="A178" s="147"/>
      <c r="B178" s="147"/>
      <c r="C178" s="147"/>
      <c r="D178" s="147"/>
      <c r="E178" s="147"/>
      <c r="F178" s="163"/>
      <c r="G178" s="159"/>
      <c r="H178" s="159"/>
      <c r="I178" s="159"/>
      <c r="J178" s="159"/>
      <c r="K178" s="159"/>
      <c r="L178" s="159"/>
      <c r="M178" s="159"/>
      <c r="N178" s="159"/>
    </row>
    <row r="179" spans="1:14" ht="20.100000000000001" customHeight="1">
      <c r="A179" s="147"/>
      <c r="B179" s="147"/>
      <c r="C179" s="147"/>
      <c r="D179" s="147"/>
      <c r="E179" s="147"/>
      <c r="F179" s="163"/>
      <c r="G179" s="159"/>
      <c r="H179" s="159"/>
      <c r="I179" s="159"/>
      <c r="J179" s="159"/>
      <c r="K179" s="159"/>
      <c r="L179" s="159"/>
      <c r="M179" s="159"/>
      <c r="N179" s="159"/>
    </row>
    <row r="180" spans="1:14" ht="20.100000000000001" customHeight="1">
      <c r="A180" s="147"/>
      <c r="B180" s="147"/>
      <c r="C180" s="147"/>
      <c r="D180" s="147"/>
      <c r="E180" s="147"/>
      <c r="F180" s="163"/>
      <c r="G180" s="159"/>
      <c r="H180" s="159"/>
      <c r="I180" s="159"/>
      <c r="J180" s="159"/>
      <c r="K180" s="159"/>
      <c r="L180" s="159"/>
      <c r="M180" s="159"/>
      <c r="N180" s="159"/>
    </row>
    <row r="181" spans="1:14" ht="20.100000000000001" customHeight="1">
      <c r="A181" s="147"/>
      <c r="B181" s="147"/>
      <c r="C181" s="147"/>
      <c r="D181" s="147"/>
      <c r="E181" s="147"/>
      <c r="F181" s="163"/>
      <c r="G181" s="159"/>
      <c r="H181" s="159"/>
      <c r="I181" s="159"/>
      <c r="J181" s="159"/>
      <c r="K181" s="159"/>
      <c r="L181" s="159"/>
      <c r="M181" s="159"/>
      <c r="N181" s="159"/>
    </row>
    <row r="182" spans="1:14" ht="20.100000000000001" customHeight="1">
      <c r="A182" s="147"/>
      <c r="B182" s="147"/>
      <c r="C182" s="147"/>
      <c r="D182" s="147"/>
      <c r="E182" s="147"/>
      <c r="F182" s="163"/>
      <c r="G182" s="159"/>
      <c r="H182" s="159"/>
      <c r="I182" s="159"/>
      <c r="J182" s="159"/>
      <c r="K182" s="159"/>
      <c r="L182" s="159"/>
      <c r="M182" s="159"/>
      <c r="N182" s="159"/>
    </row>
    <row r="183" spans="1:14" ht="20.100000000000001" customHeight="1">
      <c r="A183" s="147"/>
      <c r="B183" s="147"/>
      <c r="C183" s="147"/>
      <c r="D183" s="147"/>
      <c r="E183" s="147"/>
      <c r="F183" s="163"/>
      <c r="G183" s="159"/>
      <c r="H183" s="159"/>
      <c r="I183" s="159"/>
      <c r="J183" s="159"/>
      <c r="K183" s="159"/>
      <c r="L183" s="159"/>
      <c r="M183" s="159"/>
      <c r="N183" s="159"/>
    </row>
    <row r="184" spans="1:14" ht="20.100000000000001" customHeight="1">
      <c r="A184" s="147"/>
      <c r="B184" s="147"/>
      <c r="C184" s="147"/>
      <c r="D184" s="147"/>
      <c r="E184" s="147"/>
      <c r="F184" s="163"/>
      <c r="G184" s="159"/>
      <c r="H184" s="159"/>
      <c r="I184" s="159"/>
      <c r="J184" s="159"/>
      <c r="K184" s="159"/>
      <c r="L184" s="159"/>
      <c r="M184" s="159"/>
      <c r="N184" s="159"/>
    </row>
    <row r="185" spans="1:14" ht="20.100000000000001" customHeight="1">
      <c r="A185" s="147"/>
      <c r="B185" s="147"/>
      <c r="C185" s="147"/>
      <c r="D185" s="147"/>
      <c r="E185" s="147"/>
      <c r="F185" s="163"/>
      <c r="G185" s="159"/>
      <c r="H185" s="159"/>
      <c r="I185" s="159"/>
      <c r="J185" s="159"/>
      <c r="K185" s="159"/>
      <c r="L185" s="159"/>
      <c r="M185" s="159"/>
      <c r="N185" s="159"/>
    </row>
    <row r="186" spans="1:14" ht="20.100000000000001" customHeight="1">
      <c r="A186" s="147"/>
      <c r="B186" s="147"/>
      <c r="C186" s="147"/>
      <c r="D186" s="147"/>
      <c r="E186" s="147"/>
      <c r="F186" s="163"/>
      <c r="G186" s="159"/>
      <c r="H186" s="159"/>
      <c r="I186" s="159"/>
      <c r="J186" s="159"/>
      <c r="K186" s="159"/>
      <c r="L186" s="159"/>
      <c r="M186" s="159"/>
      <c r="N186" s="159"/>
    </row>
    <row r="187" spans="1:14" ht="20.100000000000001" customHeight="1">
      <c r="A187" s="147"/>
      <c r="B187" s="147"/>
      <c r="C187" s="147"/>
      <c r="D187" s="147"/>
      <c r="E187" s="147"/>
      <c r="F187" s="163"/>
      <c r="G187" s="159"/>
      <c r="H187" s="159"/>
      <c r="I187" s="159"/>
      <c r="J187" s="159"/>
      <c r="K187" s="159"/>
      <c r="L187" s="159"/>
      <c r="M187" s="159"/>
      <c r="N187" s="159"/>
    </row>
    <row r="188" spans="1:14" ht="20.100000000000001" customHeight="1">
      <c r="A188" s="147"/>
      <c r="B188" s="147"/>
      <c r="C188" s="147"/>
      <c r="D188" s="147"/>
      <c r="E188" s="147"/>
      <c r="F188" s="163"/>
      <c r="G188" s="159"/>
      <c r="H188" s="159"/>
      <c r="I188" s="159"/>
      <c r="J188" s="159"/>
      <c r="K188" s="159"/>
      <c r="L188" s="159"/>
      <c r="M188" s="159"/>
      <c r="N188" s="159"/>
    </row>
    <row r="189" spans="1:14" ht="20.100000000000001" customHeight="1">
      <c r="A189" s="147"/>
      <c r="B189" s="147"/>
      <c r="C189" s="147"/>
      <c r="D189" s="147"/>
      <c r="E189" s="147"/>
      <c r="F189" s="163"/>
      <c r="G189" s="159"/>
      <c r="H189" s="159"/>
      <c r="I189" s="159"/>
      <c r="J189" s="159"/>
      <c r="K189" s="159"/>
      <c r="L189" s="159"/>
      <c r="M189" s="159"/>
      <c r="N189" s="159"/>
    </row>
    <row r="190" spans="1:14" ht="20.100000000000001" customHeight="1">
      <c r="A190" s="147"/>
      <c r="B190" s="147"/>
      <c r="C190" s="147"/>
      <c r="D190" s="147"/>
      <c r="E190" s="147"/>
      <c r="F190" s="163"/>
      <c r="G190" s="159"/>
      <c r="H190" s="159"/>
      <c r="I190" s="159"/>
      <c r="J190" s="159"/>
      <c r="K190" s="159"/>
      <c r="L190" s="159"/>
      <c r="M190" s="159"/>
      <c r="N190" s="159"/>
    </row>
    <row r="191" spans="1:14" ht="20.100000000000001" customHeight="1">
      <c r="A191" s="147"/>
      <c r="B191" s="147"/>
      <c r="C191" s="147"/>
      <c r="D191" s="147"/>
      <c r="E191" s="147"/>
      <c r="F191" s="163"/>
      <c r="G191" s="159"/>
      <c r="H191" s="159"/>
      <c r="I191" s="159"/>
      <c r="J191" s="159"/>
      <c r="K191" s="159"/>
      <c r="L191" s="159"/>
      <c r="M191" s="159"/>
      <c r="N191" s="159"/>
    </row>
    <row r="192" spans="1:14" ht="20.100000000000001" customHeight="1">
      <c r="A192" s="147"/>
      <c r="B192" s="147"/>
      <c r="C192" s="147"/>
      <c r="D192" s="147"/>
      <c r="E192" s="147"/>
      <c r="F192" s="163" t="e">
        <v>#NUM!</v>
      </c>
      <c r="G192" s="159"/>
      <c r="H192" s="159"/>
      <c r="I192" s="159"/>
      <c r="J192" s="159"/>
      <c r="K192" s="159"/>
      <c r="L192" s="159"/>
      <c r="M192" s="159"/>
      <c r="N192" s="159"/>
    </row>
    <row r="193" spans="1:14" ht="20.100000000000001" customHeight="1">
      <c r="A193" s="147"/>
      <c r="B193" s="147"/>
      <c r="C193" s="147"/>
      <c r="D193" s="147"/>
      <c r="E193" s="147"/>
      <c r="F193" s="163" t="e">
        <v>#NUM!</v>
      </c>
      <c r="G193" s="159"/>
      <c r="H193" s="159"/>
      <c r="I193" s="159"/>
      <c r="J193" s="159"/>
      <c r="K193" s="159"/>
      <c r="L193" s="159"/>
      <c r="M193" s="159"/>
      <c r="N193" s="159"/>
    </row>
    <row r="194" spans="1:14" ht="20.100000000000001" customHeight="1">
      <c r="A194" s="147"/>
      <c r="B194" s="147"/>
      <c r="C194" s="147"/>
      <c r="D194" s="147"/>
      <c r="E194" s="147"/>
      <c r="F194" s="163" t="e">
        <v>#NUM!</v>
      </c>
      <c r="G194" s="159"/>
      <c r="H194" s="159"/>
      <c r="I194" s="159"/>
      <c r="J194" s="159"/>
      <c r="K194" s="159"/>
      <c r="L194" s="159"/>
      <c r="M194" s="159"/>
      <c r="N194" s="159"/>
    </row>
    <row r="195" spans="1:14" ht="20.100000000000001" customHeight="1">
      <c r="A195" s="147"/>
      <c r="B195" s="147"/>
      <c r="C195" s="147"/>
      <c r="D195" s="147"/>
      <c r="E195" s="147"/>
      <c r="F195" s="163" t="e">
        <v>#NUM!</v>
      </c>
      <c r="G195" s="159"/>
      <c r="H195" s="159"/>
      <c r="I195" s="159"/>
      <c r="J195" s="159"/>
      <c r="K195" s="159"/>
      <c r="L195" s="159"/>
      <c r="M195" s="159"/>
      <c r="N195" s="159"/>
    </row>
    <row r="196" spans="1:14" ht="20.100000000000001" customHeight="1">
      <c r="A196" s="147"/>
      <c r="B196" s="147"/>
      <c r="C196" s="147"/>
      <c r="D196" s="147"/>
      <c r="E196" s="147"/>
      <c r="F196" s="163" t="e">
        <v>#NUM!</v>
      </c>
      <c r="G196" s="159"/>
      <c r="H196" s="159"/>
      <c r="I196" s="159"/>
      <c r="J196" s="159"/>
      <c r="K196" s="159"/>
      <c r="L196" s="159"/>
      <c r="M196" s="159"/>
      <c r="N196" s="159"/>
    </row>
    <row r="197" spans="1:14" ht="20.100000000000001" customHeight="1">
      <c r="A197" s="147"/>
      <c r="B197" s="147"/>
      <c r="C197" s="147"/>
      <c r="D197" s="147"/>
      <c r="E197" s="147"/>
      <c r="F197" s="163" t="e">
        <v>#NUM!</v>
      </c>
      <c r="G197" s="159"/>
      <c r="H197" s="159"/>
      <c r="I197" s="159"/>
      <c r="J197" s="159"/>
      <c r="K197" s="159"/>
      <c r="L197" s="159"/>
      <c r="M197" s="159"/>
      <c r="N197" s="159"/>
    </row>
    <row r="198" spans="1:14" ht="20.100000000000001" customHeight="1">
      <c r="A198" s="147"/>
      <c r="B198" s="147"/>
      <c r="C198" s="147"/>
      <c r="D198" s="147"/>
      <c r="E198" s="147"/>
      <c r="F198" s="164" t="e">
        <v>#NUM!</v>
      </c>
      <c r="G198" s="159"/>
      <c r="H198" s="159"/>
      <c r="I198" s="159"/>
      <c r="J198" s="159"/>
      <c r="K198" s="159"/>
      <c r="L198" s="159"/>
      <c r="M198" s="159"/>
      <c r="N198" s="159"/>
    </row>
    <row r="199" spans="1:14" ht="20.100000000000001" customHeight="1">
      <c r="A199" s="147"/>
      <c r="B199" s="147"/>
      <c r="C199" s="147"/>
      <c r="D199" s="147"/>
      <c r="E199" s="147"/>
      <c r="F199" s="164" t="e">
        <v>#NUM!</v>
      </c>
      <c r="G199" s="159"/>
      <c r="H199" s="159"/>
      <c r="I199" s="159"/>
      <c r="J199" s="159"/>
      <c r="K199" s="159"/>
      <c r="L199" s="159"/>
      <c r="M199" s="159"/>
      <c r="N199" s="159"/>
    </row>
  </sheetData>
  <mergeCells count="1">
    <mergeCell ref="A1:F1"/>
  </mergeCells>
  <pageMargins left="0.7" right="0.7" top="0.75" bottom="0.75" header="0.3" footer="0.3"/>
  <pageSetup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2D050"/>
  </sheetPr>
  <dimension ref="A1:N1028"/>
  <sheetViews>
    <sheetView zoomScaleNormal="100" workbookViewId="0">
      <selection activeCell="B5" sqref="B5"/>
    </sheetView>
  </sheetViews>
  <sheetFormatPr defaultColWidth="15.7109375" defaultRowHeight="20.100000000000001" customHeight="1"/>
  <cols>
    <col min="1" max="1" width="29.7109375" style="155" customWidth="1"/>
    <col min="2" max="16384" width="15.7109375" style="155"/>
  </cols>
  <sheetData>
    <row r="1" spans="1:14" ht="20.100000000000001" customHeight="1">
      <c r="A1" s="197" t="s">
        <v>714</v>
      </c>
      <c r="B1" s="197"/>
      <c r="C1" s="197"/>
      <c r="D1" s="197"/>
      <c r="E1" s="197"/>
      <c r="F1" s="197"/>
    </row>
    <row r="2" spans="1:14" ht="20.100000000000001" customHeight="1">
      <c r="A2" s="156"/>
      <c r="B2" s="156"/>
      <c r="C2" s="156"/>
      <c r="D2" s="156"/>
    </row>
    <row r="3" spans="1:14" ht="42.75" customHeight="1">
      <c r="A3" s="135" t="s">
        <v>725</v>
      </c>
      <c r="B3" s="135" t="s">
        <v>726</v>
      </c>
      <c r="C3" s="135" t="s">
        <v>727</v>
      </c>
      <c r="D3" s="135" t="s">
        <v>728</v>
      </c>
      <c r="E3" s="135" t="s">
        <v>17</v>
      </c>
      <c r="F3" s="136" t="s">
        <v>729</v>
      </c>
      <c r="G3" s="145" t="s">
        <v>730</v>
      </c>
      <c r="H3" s="145" t="s">
        <v>731</v>
      </c>
      <c r="I3" s="145" t="s">
        <v>735</v>
      </c>
      <c r="J3" s="145" t="s">
        <v>733</v>
      </c>
      <c r="K3" s="145" t="s">
        <v>734</v>
      </c>
      <c r="L3" s="145" t="s">
        <v>20</v>
      </c>
      <c r="M3" s="145" t="s">
        <v>21</v>
      </c>
      <c r="N3" s="145" t="s">
        <v>672</v>
      </c>
    </row>
    <row r="4" spans="1:14" ht="20.100000000000001" customHeight="1">
      <c r="A4" s="113" cm="1">
        <f t="array" ref="A4:F10">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_xlpm.data,_xlfn._xlws.FILTER(_xlfn.HSTACK(_xlpm.wildcad,_xlpm.fireName,_xlpm.humanAc,_xlpm.lightningAc,_xlpm.undeterminedAc,_xlpm.iqcs),UPPER(TRIM(_xlpm.district))="SEZ"),
    IFERROR(_xlfn._xlws.SORT(_xlpm.data,1,1),"")
)</f>
        <v>128</v>
      </c>
      <c r="B4" s="113" t="str">
        <v xml:space="preserve">Crook Peak </v>
      </c>
      <c r="C4" s="137">
        <v>0.25</v>
      </c>
      <c r="D4" s="137">
        <v>0</v>
      </c>
      <c r="E4" s="137">
        <v>0</v>
      </c>
      <c r="F4" s="165">
        <v>0</v>
      </c>
      <c r="G4" s="166">
        <f>COUNTIF(C4:C199,"&gt;0")</f>
        <v>2</v>
      </c>
      <c r="H4" s="167">
        <f>COUNTIF(D4:D199,"&gt;0")</f>
        <v>4</v>
      </c>
      <c r="I4" s="167">
        <f>COUNTIF(E4:E199,"&gt;0")</f>
        <v>1</v>
      </c>
      <c r="J4" s="168">
        <f>SUM(C4:C199)</f>
        <v>0.35</v>
      </c>
      <c r="K4" s="168">
        <f>SUM(D4:D199)</f>
        <v>1.85</v>
      </c>
      <c r="L4" s="168">
        <f>SUM(E4:E199)</f>
        <v>0.1</v>
      </c>
      <c r="M4" s="168">
        <f>SUM(J4:K4)</f>
        <v>2.2000000000000002</v>
      </c>
      <c r="N4" s="167">
        <f>SUM(G4,H4)</f>
        <v>6</v>
      </c>
    </row>
    <row r="5" spans="1:14" ht="20.100000000000001" customHeight="1">
      <c r="A5" s="113">
        <v>129</v>
      </c>
      <c r="B5" s="113" t="str">
        <v>White Pine</v>
      </c>
      <c r="C5" s="137">
        <v>0.1</v>
      </c>
      <c r="D5" s="137">
        <v>0</v>
      </c>
      <c r="E5" s="137">
        <v>0</v>
      </c>
      <c r="F5" s="165">
        <v>0</v>
      </c>
    </row>
    <row r="6" spans="1:14" ht="20.100000000000001" customHeight="1">
      <c r="A6" s="113">
        <v>151</v>
      </c>
      <c r="B6" s="113" t="str">
        <v>Driscall</v>
      </c>
      <c r="C6" s="137">
        <v>0</v>
      </c>
      <c r="D6" s="137">
        <v>0.5</v>
      </c>
      <c r="E6" s="137">
        <v>0</v>
      </c>
      <c r="F6" s="165">
        <v>0</v>
      </c>
    </row>
    <row r="7" spans="1:14" ht="20.100000000000001" customHeight="1">
      <c r="A7" s="113">
        <v>167</v>
      </c>
      <c r="B7" s="113" t="str">
        <v>Camas Creek</v>
      </c>
      <c r="C7" s="137">
        <v>0</v>
      </c>
      <c r="D7" s="137">
        <v>0.25</v>
      </c>
      <c r="E7" s="137">
        <v>0</v>
      </c>
      <c r="F7" s="165">
        <v>0</v>
      </c>
    </row>
    <row r="8" spans="1:14" ht="20.100000000000001" customHeight="1">
      <c r="A8" s="113">
        <v>188</v>
      </c>
      <c r="B8" s="113" t="str">
        <v>Strawberry</v>
      </c>
      <c r="C8" s="137">
        <v>0</v>
      </c>
      <c r="D8" s="137">
        <v>1</v>
      </c>
      <c r="E8" s="137">
        <v>0</v>
      </c>
      <c r="F8" s="165">
        <v>0</v>
      </c>
    </row>
    <row r="9" spans="1:14" ht="20.100000000000001" customHeight="1">
      <c r="A9" s="113">
        <v>216</v>
      </c>
      <c r="B9" s="113" t="str">
        <v>Deep Creek</v>
      </c>
      <c r="C9" s="137">
        <v>0</v>
      </c>
      <c r="D9" s="137">
        <v>0.1</v>
      </c>
      <c r="E9" s="137">
        <v>0</v>
      </c>
      <c r="F9" s="165">
        <v>0</v>
      </c>
    </row>
    <row r="10" spans="1:14" ht="20.100000000000001" customHeight="1">
      <c r="A10" s="113">
        <v>224</v>
      </c>
      <c r="B10" s="113" t="str">
        <v>Burnt Creek</v>
      </c>
      <c r="C10" s="137">
        <v>0</v>
      </c>
      <c r="D10" s="137">
        <v>0</v>
      </c>
      <c r="E10" s="137">
        <v>0.1</v>
      </c>
      <c r="F10" s="165">
        <v>0</v>
      </c>
    </row>
    <row r="11" spans="1:14" ht="20.100000000000001" customHeight="1">
      <c r="A11" s="113"/>
      <c r="B11" s="113"/>
      <c r="C11" s="137"/>
      <c r="D11" s="137"/>
      <c r="E11" s="137"/>
      <c r="F11" s="165"/>
    </row>
    <row r="12" spans="1:14" ht="20.100000000000001" customHeight="1">
      <c r="A12" s="113"/>
      <c r="B12" s="113"/>
      <c r="C12" s="137"/>
      <c r="D12" s="137"/>
      <c r="E12" s="137"/>
      <c r="F12" s="165"/>
    </row>
    <row r="13" spans="1:14" ht="20.100000000000001" customHeight="1">
      <c r="A13" s="113"/>
      <c r="B13" s="113"/>
      <c r="C13" s="137"/>
      <c r="D13" s="137"/>
      <c r="E13" s="137"/>
      <c r="F13" s="165"/>
    </row>
    <row r="14" spans="1:14" ht="20.100000000000001" customHeight="1">
      <c r="A14" s="113"/>
      <c r="B14" s="113"/>
      <c r="C14" s="137"/>
      <c r="D14" s="137"/>
      <c r="E14" s="137"/>
      <c r="F14" s="165"/>
    </row>
    <row r="15" spans="1:14" ht="20.100000000000001" customHeight="1">
      <c r="A15" s="113"/>
      <c r="B15" s="113"/>
      <c r="C15" s="137"/>
      <c r="D15" s="137"/>
      <c r="E15" s="137"/>
      <c r="F15" s="165"/>
    </row>
    <row r="16" spans="1:14" ht="20.100000000000001" customHeight="1">
      <c r="A16" s="113"/>
      <c r="B16" s="113"/>
      <c r="C16" s="137"/>
      <c r="D16" s="137"/>
      <c r="E16" s="137"/>
      <c r="F16" s="165"/>
    </row>
    <row r="17" spans="1:6" ht="20.100000000000001" customHeight="1">
      <c r="A17" s="113"/>
      <c r="B17" s="113"/>
      <c r="C17" s="137"/>
      <c r="D17" s="137"/>
      <c r="E17" s="137"/>
      <c r="F17" s="165"/>
    </row>
    <row r="18" spans="1:6" ht="20.100000000000001" customHeight="1">
      <c r="A18" s="113"/>
      <c r="B18" s="113"/>
      <c r="C18" s="137"/>
      <c r="D18" s="137"/>
      <c r="E18" s="137"/>
      <c r="F18" s="165"/>
    </row>
    <row r="19" spans="1:6" ht="20.100000000000001" customHeight="1">
      <c r="A19" s="113"/>
      <c r="B19" s="113"/>
      <c r="C19" s="137"/>
      <c r="D19" s="137"/>
      <c r="E19" s="137"/>
      <c r="F19" s="165"/>
    </row>
    <row r="20" spans="1:6" ht="20.100000000000001" customHeight="1">
      <c r="A20" s="113"/>
      <c r="B20" s="113"/>
      <c r="C20" s="137"/>
      <c r="D20" s="137"/>
      <c r="E20" s="137"/>
      <c r="F20" s="165"/>
    </row>
    <row r="21" spans="1:6" ht="20.100000000000001" customHeight="1">
      <c r="A21" s="113"/>
      <c r="B21" s="113"/>
      <c r="C21" s="137"/>
      <c r="D21" s="137"/>
      <c r="E21" s="137"/>
      <c r="F21" s="165"/>
    </row>
    <row r="22" spans="1:6" ht="20.100000000000001" customHeight="1">
      <c r="A22" s="113"/>
      <c r="B22" s="113"/>
      <c r="C22" s="137"/>
      <c r="D22" s="137"/>
      <c r="E22" s="137"/>
      <c r="F22" s="165"/>
    </row>
    <row r="23" spans="1:6" ht="20.100000000000001" customHeight="1">
      <c r="A23" s="113"/>
      <c r="B23" s="113"/>
      <c r="C23" s="137"/>
      <c r="D23" s="137"/>
      <c r="E23" s="137"/>
      <c r="F23" s="165"/>
    </row>
    <row r="24" spans="1:6" ht="20.100000000000001" customHeight="1">
      <c r="A24" s="113"/>
      <c r="B24" s="113"/>
      <c r="C24" s="137"/>
      <c r="D24" s="137"/>
      <c r="E24" s="137"/>
      <c r="F24" s="165"/>
    </row>
    <row r="25" spans="1:6" ht="20.100000000000001" customHeight="1">
      <c r="A25" s="113"/>
      <c r="B25" s="113"/>
      <c r="C25" s="137"/>
      <c r="D25" s="137"/>
      <c r="E25" s="137"/>
      <c r="F25" s="165"/>
    </row>
    <row r="26" spans="1:6" ht="20.100000000000001" customHeight="1">
      <c r="A26" s="113"/>
      <c r="B26" s="113"/>
      <c r="C26" s="137"/>
      <c r="D26" s="137"/>
      <c r="E26" s="137"/>
      <c r="F26" s="165"/>
    </row>
    <row r="27" spans="1:6" ht="20.100000000000001" customHeight="1">
      <c r="A27" s="113"/>
      <c r="B27" s="113"/>
      <c r="C27" s="137"/>
      <c r="D27" s="137"/>
      <c r="E27" s="137"/>
      <c r="F27" s="165"/>
    </row>
    <row r="28" spans="1:6" ht="20.100000000000001" customHeight="1">
      <c r="A28" s="113"/>
      <c r="B28" s="113"/>
      <c r="C28" s="137"/>
      <c r="D28" s="137"/>
      <c r="E28" s="137"/>
      <c r="F28" s="165"/>
    </row>
    <row r="29" spans="1:6" ht="20.100000000000001" customHeight="1">
      <c r="A29" s="113"/>
      <c r="B29" s="113"/>
      <c r="C29" s="137"/>
      <c r="D29" s="137"/>
      <c r="E29" s="137"/>
      <c r="F29" s="165"/>
    </row>
    <row r="30" spans="1:6" ht="20.100000000000001" customHeight="1">
      <c r="A30" s="113"/>
      <c r="B30" s="113"/>
      <c r="C30" s="137"/>
      <c r="D30" s="137"/>
      <c r="E30" s="137"/>
      <c r="F30" s="165"/>
    </row>
    <row r="31" spans="1:6" ht="20.100000000000001" customHeight="1">
      <c r="A31" s="113"/>
      <c r="B31" s="113"/>
      <c r="C31" s="137"/>
      <c r="D31" s="137"/>
      <c r="E31" s="137"/>
      <c r="F31" s="165"/>
    </row>
    <row r="32" spans="1:6" ht="20.100000000000001" customHeight="1">
      <c r="A32" s="113"/>
      <c r="B32" s="113"/>
      <c r="C32" s="137"/>
      <c r="D32" s="137"/>
      <c r="E32" s="137"/>
      <c r="F32" s="165"/>
    </row>
    <row r="33" spans="1:6" ht="20.100000000000001" customHeight="1">
      <c r="A33" s="113"/>
      <c r="B33" s="113"/>
      <c r="C33" s="137"/>
      <c r="D33" s="137"/>
      <c r="E33" s="137"/>
      <c r="F33" s="165"/>
    </row>
    <row r="34" spans="1:6" ht="20.100000000000001" customHeight="1">
      <c r="A34" s="113"/>
      <c r="B34" s="113"/>
      <c r="C34" s="137"/>
      <c r="D34" s="137"/>
      <c r="E34" s="137"/>
      <c r="F34" s="165"/>
    </row>
    <row r="35" spans="1:6" ht="20.100000000000001" customHeight="1">
      <c r="A35" s="113"/>
      <c r="B35" s="113"/>
      <c r="C35" s="137"/>
      <c r="D35" s="137"/>
      <c r="E35" s="137"/>
      <c r="F35" s="165"/>
    </row>
    <row r="36" spans="1:6" ht="20.100000000000001" customHeight="1">
      <c r="A36" s="113"/>
      <c r="B36" s="113"/>
      <c r="C36" s="137"/>
      <c r="D36" s="137"/>
      <c r="E36" s="137"/>
      <c r="F36" s="165"/>
    </row>
    <row r="37" spans="1:6" ht="20.100000000000001" customHeight="1">
      <c r="A37" s="113"/>
      <c r="B37" s="113"/>
      <c r="C37" s="137"/>
      <c r="D37" s="137"/>
      <c r="E37" s="137"/>
      <c r="F37" s="165"/>
    </row>
    <row r="38" spans="1:6" ht="20.100000000000001" customHeight="1">
      <c r="A38" s="113"/>
      <c r="B38" s="113"/>
      <c r="C38" s="137"/>
      <c r="D38" s="137"/>
      <c r="E38" s="137"/>
      <c r="F38" s="165"/>
    </row>
    <row r="39" spans="1:6" ht="20.100000000000001" customHeight="1">
      <c r="A39" s="113"/>
      <c r="B39" s="113"/>
      <c r="C39" s="137"/>
      <c r="D39" s="137"/>
      <c r="E39" s="137"/>
      <c r="F39" s="165"/>
    </row>
    <row r="40" spans="1:6" ht="20.100000000000001" customHeight="1">
      <c r="A40" s="113"/>
      <c r="B40" s="113"/>
      <c r="C40" s="137"/>
      <c r="D40" s="137"/>
      <c r="E40" s="137"/>
      <c r="F40" s="165"/>
    </row>
    <row r="41" spans="1:6" ht="20.100000000000001" customHeight="1">
      <c r="A41" s="113"/>
      <c r="B41" s="113"/>
      <c r="C41" s="137"/>
      <c r="D41" s="137"/>
      <c r="E41" s="137"/>
      <c r="F41" s="165"/>
    </row>
    <row r="42" spans="1:6" ht="20.100000000000001" customHeight="1">
      <c r="A42" s="113"/>
      <c r="B42" s="113"/>
      <c r="C42" s="137"/>
      <c r="D42" s="137"/>
      <c r="E42" s="137"/>
      <c r="F42" s="165"/>
    </row>
    <row r="43" spans="1:6" ht="20.100000000000001" customHeight="1">
      <c r="A43" s="113"/>
      <c r="B43" s="113"/>
      <c r="C43" s="137"/>
      <c r="D43" s="137"/>
      <c r="E43" s="137"/>
      <c r="F43" s="165"/>
    </row>
    <row r="44" spans="1:6" ht="20.100000000000001" customHeight="1">
      <c r="A44" s="113"/>
      <c r="B44" s="113"/>
      <c r="C44" s="137"/>
      <c r="D44" s="137"/>
      <c r="E44" s="137"/>
      <c r="F44" s="165"/>
    </row>
    <row r="45" spans="1:6" ht="20.100000000000001" customHeight="1">
      <c r="A45" s="113"/>
      <c r="B45" s="113"/>
      <c r="C45" s="137"/>
      <c r="D45" s="137"/>
      <c r="E45" s="137"/>
      <c r="F45" s="165"/>
    </row>
    <row r="46" spans="1:6" ht="20.100000000000001" customHeight="1">
      <c r="A46" s="113"/>
      <c r="B46" s="113"/>
      <c r="C46" s="137"/>
      <c r="D46" s="137"/>
      <c r="E46" s="137"/>
      <c r="F46" s="165"/>
    </row>
    <row r="47" spans="1:6" ht="20.100000000000001" customHeight="1">
      <c r="A47" s="113"/>
      <c r="B47" s="113"/>
      <c r="C47" s="137"/>
      <c r="D47" s="137"/>
      <c r="E47" s="137"/>
      <c r="F47" s="165"/>
    </row>
    <row r="48" spans="1:6" ht="20.100000000000001" customHeight="1">
      <c r="A48" s="113"/>
      <c r="B48" s="113"/>
      <c r="C48" s="137"/>
      <c r="D48" s="137"/>
      <c r="E48" s="137"/>
      <c r="F48" s="165"/>
    </row>
    <row r="49" spans="1:6" ht="20.100000000000001" customHeight="1">
      <c r="A49" s="113"/>
      <c r="B49" s="113"/>
      <c r="C49" s="137"/>
      <c r="D49" s="137"/>
      <c r="E49" s="137"/>
      <c r="F49" s="165"/>
    </row>
    <row r="50" spans="1:6" ht="20.100000000000001" customHeight="1">
      <c r="A50" s="113"/>
      <c r="B50" s="113"/>
      <c r="C50" s="137"/>
      <c r="D50" s="137"/>
      <c r="E50" s="137"/>
      <c r="F50" s="165"/>
    </row>
    <row r="51" spans="1:6" ht="20.100000000000001" customHeight="1">
      <c r="A51" s="113"/>
      <c r="B51" s="113"/>
      <c r="C51" s="137"/>
      <c r="D51" s="137"/>
      <c r="E51" s="137"/>
      <c r="F51" s="165"/>
    </row>
    <row r="52" spans="1:6" ht="20.100000000000001" customHeight="1">
      <c r="A52" s="113"/>
      <c r="B52" s="113"/>
      <c r="C52" s="137"/>
      <c r="D52" s="137"/>
      <c r="E52" s="137"/>
      <c r="F52" s="165"/>
    </row>
    <row r="53" spans="1:6" ht="20.100000000000001" customHeight="1">
      <c r="A53" s="113"/>
      <c r="B53" s="113"/>
      <c r="C53" s="137"/>
      <c r="D53" s="137"/>
      <c r="E53" s="137"/>
      <c r="F53" s="165"/>
    </row>
    <row r="54" spans="1:6" ht="20.100000000000001" customHeight="1">
      <c r="A54" s="113"/>
      <c r="B54" s="113"/>
      <c r="C54" s="137"/>
      <c r="D54" s="137"/>
      <c r="E54" s="137"/>
      <c r="F54" s="165"/>
    </row>
    <row r="55" spans="1:6" ht="20.100000000000001" customHeight="1">
      <c r="A55" s="113"/>
      <c r="B55" s="113"/>
      <c r="C55" s="137"/>
      <c r="D55" s="137"/>
      <c r="E55" s="137"/>
      <c r="F55" s="165"/>
    </row>
    <row r="56" spans="1:6" ht="20.100000000000001" customHeight="1">
      <c r="A56" s="113"/>
      <c r="B56" s="113"/>
      <c r="C56" s="137"/>
      <c r="D56" s="137"/>
      <c r="E56" s="137"/>
      <c r="F56" s="165"/>
    </row>
    <row r="57" spans="1:6" ht="20.100000000000001" customHeight="1">
      <c r="A57" s="113"/>
      <c r="B57" s="113"/>
      <c r="C57" s="137"/>
      <c r="D57" s="137"/>
      <c r="E57" s="137"/>
      <c r="F57" s="165"/>
    </row>
    <row r="58" spans="1:6" ht="20.100000000000001" customHeight="1">
      <c r="A58" s="113"/>
      <c r="B58" s="113"/>
      <c r="C58" s="137"/>
      <c r="D58" s="137"/>
      <c r="E58" s="137"/>
      <c r="F58" s="165"/>
    </row>
    <row r="59" spans="1:6" ht="20.100000000000001" customHeight="1">
      <c r="A59" s="113"/>
      <c r="B59" s="113"/>
      <c r="C59" s="137"/>
      <c r="D59" s="137"/>
      <c r="E59" s="137"/>
      <c r="F59" s="165"/>
    </row>
    <row r="60" spans="1:6" ht="20.100000000000001" customHeight="1">
      <c r="A60" s="113"/>
      <c r="B60" s="113"/>
      <c r="C60" s="137"/>
      <c r="D60" s="137"/>
      <c r="E60" s="137"/>
      <c r="F60" s="165"/>
    </row>
    <row r="61" spans="1:6" ht="20.100000000000001" customHeight="1">
      <c r="A61" s="113"/>
      <c r="B61" s="113"/>
      <c r="C61" s="137"/>
      <c r="D61" s="137"/>
      <c r="E61" s="137"/>
      <c r="F61" s="165"/>
    </row>
    <row r="62" spans="1:6" ht="20.100000000000001" customHeight="1">
      <c r="A62" s="113"/>
      <c r="B62" s="113"/>
      <c r="C62" s="137"/>
      <c r="D62" s="137"/>
      <c r="E62" s="137"/>
      <c r="F62" s="165"/>
    </row>
    <row r="63" spans="1:6" ht="20.100000000000001" customHeight="1">
      <c r="A63" s="113"/>
      <c r="B63" s="113"/>
      <c r="C63" s="137"/>
      <c r="D63" s="137"/>
      <c r="E63" s="137"/>
      <c r="F63" s="165"/>
    </row>
    <row r="64" spans="1:6" ht="20.100000000000001" customHeight="1">
      <c r="A64" s="113"/>
      <c r="B64" s="113"/>
      <c r="C64" s="137"/>
      <c r="D64" s="137"/>
      <c r="E64" s="137"/>
      <c r="F64" s="165"/>
    </row>
    <row r="65" spans="1:6" ht="20.100000000000001" customHeight="1">
      <c r="A65" s="113"/>
      <c r="B65" s="113"/>
      <c r="C65" s="137"/>
      <c r="D65" s="137"/>
      <c r="E65" s="137"/>
      <c r="F65" s="165"/>
    </row>
    <row r="66" spans="1:6" ht="20.100000000000001" customHeight="1">
      <c r="A66" s="113"/>
      <c r="B66" s="113"/>
      <c r="C66" s="137"/>
      <c r="D66" s="137"/>
      <c r="E66" s="137"/>
      <c r="F66" s="165"/>
    </row>
    <row r="67" spans="1:6" ht="20.100000000000001" customHeight="1">
      <c r="A67" s="113" t="str">
        <f t="array" ref="A67">IF(ISERROR(INDEX(Longboard!$A$2:$C$603,SMALL(IF(Longboard!$C$2:$C$603=Data!$A$6,ROW(Longboard!$A$2:$A$603)),ROW(64:64))-1,1)),"",INDEX(Longboard!$A$2:$C$603,SMALL(IF(Longboard!$C$2:$C$603=Data!$A$6,ROW(Longboard!$A$2:$A$603)),ROW(64:64))-1,1))</f>
        <v/>
      </c>
      <c r="B67" s="113" t="str">
        <f t="array" ref="B67">IF(ISERROR(INDEX(Longboard!$A$2:$C$603,SMALL(IF(Longboard!$C$2:$C$603=Data!$A$6,ROW(Longboard!$B$2:$B$603)),ROW(64:64))-1,2)),"",INDEX(Longboard!$A$2:$C$603,SMALL(IF(Longboard!$C$2:$C$603=Data!$A$6,ROW(Longboard!$B$2:$B$603)),ROW(64:64))-1,2))</f>
        <v/>
      </c>
      <c r="C67" s="137" t="str">
        <f t="array" ref="C67">IF(ISERROR(INDEX(Longboard!$A$2:$I$603,SMALL(IF(Longboard!$C$2:$I$603=Data!$A$6,ROW(Longboard!$H$2:$H$603)),ROW(64:64))-1,8)),"",INDEX(Longboard!$A$2:$I$603,SMALL(IF(Longboard!$C$2:$I$603=Data!$A$6,ROW(Longboard!$H$2:$H$603)),ROW(64:64))-1,8))</f>
        <v/>
      </c>
      <c r="D67" s="137" t="str">
        <f t="array" ref="D67">IF(ISERROR(INDEX(Longboard!$A$2:$I$603,SMALL(IF(Longboard!$C$2:$I$603=Data!$A$6,ROW(Longboard!$I$2:$I$603)),ROW(64:64))-1,9)),"",INDEX(Longboard!$A$2:$I$603,SMALL(IF(Longboard!$C$2:$I$603=Data!$A$6,ROW(Longboard!$I$2:$I$603)),ROW(64:64))-1,9))</f>
        <v/>
      </c>
      <c r="E67" s="137"/>
      <c r="F67" s="165" t="str">
        <f>IF(ISERROR(VLOOKUP(B67,'FS Fires'!$B$4:$F$199,7,FALSE)),"",VLOOKUP(B67,'FS Fires'!$B$4:$F$199,7,FALSE))</f>
        <v/>
      </c>
    </row>
    <row r="68" spans="1:6" ht="20.100000000000001" customHeight="1">
      <c r="A68" s="113" t="str">
        <f t="array" ref="A68">IF(ISERROR(INDEX(Longboard!$A$2:$C$603,SMALL(IF(Longboard!$C$2:$C$603=Data!$A$6,ROW(Longboard!$A$2:$A$603)),ROW(65:65))-1,1)),"",INDEX(Longboard!$A$2:$C$603,SMALL(IF(Longboard!$C$2:$C$603=Data!$A$6,ROW(Longboard!$A$2:$A$603)),ROW(65:65))-1,1))</f>
        <v/>
      </c>
      <c r="B68" s="113" t="str">
        <f t="array" ref="B68">IF(ISERROR(INDEX(Longboard!$A$2:$C$603,SMALL(IF(Longboard!$C$2:$C$603=Data!$A$6,ROW(Longboard!$B$2:$B$603)),ROW(65:65))-1,2)),"",INDEX(Longboard!$A$2:$C$603,SMALL(IF(Longboard!$C$2:$C$603=Data!$A$6,ROW(Longboard!$B$2:$B$603)),ROW(65:65))-1,2))</f>
        <v/>
      </c>
      <c r="C68" s="137" t="str">
        <f t="array" ref="C68">IF(ISERROR(INDEX(Longboard!$A$2:$I$603,SMALL(IF(Longboard!$C$2:$I$603=Data!$A$6,ROW(Longboard!$H$2:$H$603)),ROW(65:65))-1,8)),"",INDEX(Longboard!$A$2:$I$603,SMALL(IF(Longboard!$C$2:$I$603=Data!$A$6,ROW(Longboard!$H$2:$H$603)),ROW(65:65))-1,8))</f>
        <v/>
      </c>
      <c r="D68" s="137" t="str">
        <f t="array" ref="D68">IF(ISERROR(INDEX(Longboard!$A$2:$I$603,SMALL(IF(Longboard!$C$2:$I$603=Data!$A$6,ROW(Longboard!$I$2:$I$603)),ROW(65:65))-1,9)),"",INDEX(Longboard!$A$2:$I$603,SMALL(IF(Longboard!$C$2:$I$603=Data!$A$6,ROW(Longboard!$I$2:$I$603)),ROW(65:65))-1,9))</f>
        <v/>
      </c>
      <c r="E68" s="137"/>
      <c r="F68" s="165" t="str">
        <f>IF(ISERROR(VLOOKUP(B68,'FS Fires'!$B$4:$F$199,7,FALSE)),"",VLOOKUP(B68,'FS Fires'!$B$4:$F$199,7,FALSE))</f>
        <v/>
      </c>
    </row>
    <row r="69" spans="1:6" ht="20.100000000000001" customHeight="1">
      <c r="A69" s="113" t="str">
        <f t="array" ref="A69">IF(ISERROR(INDEX(Longboard!$A$2:$C$603,SMALL(IF(Longboard!$C$2:$C$603=Data!$A$6,ROW(Longboard!$A$2:$A$603)),ROW(66:66))-1,1)),"",INDEX(Longboard!$A$2:$C$603,SMALL(IF(Longboard!$C$2:$C$603=Data!$A$6,ROW(Longboard!$A$2:$A$603)),ROW(66:66))-1,1))</f>
        <v/>
      </c>
      <c r="B69" s="113" t="str">
        <f t="array" ref="B69">IF(ISERROR(INDEX(Longboard!$A$2:$C$603,SMALL(IF(Longboard!$C$2:$C$603=Data!$A$6,ROW(Longboard!$B$2:$B$603)),ROW(66:66))-1,2)),"",INDEX(Longboard!$A$2:$C$603,SMALL(IF(Longboard!$C$2:$C$603=Data!$A$6,ROW(Longboard!$B$2:$B$603)),ROW(66:66))-1,2))</f>
        <v/>
      </c>
      <c r="C69" s="137" t="str">
        <f t="array" ref="C69">IF(ISERROR(INDEX(Longboard!$A$2:$I$603,SMALL(IF(Longboard!$C$2:$I$603=Data!$A$6,ROW(Longboard!$H$2:$H$603)),ROW(66:66))-1,8)),"",INDEX(Longboard!$A$2:$I$603,SMALL(IF(Longboard!$C$2:$I$603=Data!$A$6,ROW(Longboard!$H$2:$H$603)),ROW(66:66))-1,8))</f>
        <v/>
      </c>
      <c r="D69" s="137" t="str">
        <f t="array" ref="D69">IF(ISERROR(INDEX(Longboard!$A$2:$I$603,SMALL(IF(Longboard!$C$2:$I$603=Data!$A$6,ROW(Longboard!$I$2:$I$603)),ROW(66:66))-1,9)),"",INDEX(Longboard!$A$2:$I$603,SMALL(IF(Longboard!$C$2:$I$603=Data!$A$6,ROW(Longboard!$I$2:$I$603)),ROW(66:66))-1,9))</f>
        <v/>
      </c>
      <c r="E69" s="137"/>
      <c r="F69" s="165" t="str">
        <f>IF(ISERROR(VLOOKUP(B69,'FS Fires'!$B$4:$F$199,7,FALSE)),"",VLOOKUP(B69,'FS Fires'!$B$4:$F$199,7,FALSE))</f>
        <v/>
      </c>
    </row>
    <row r="70" spans="1:6" ht="20.100000000000001" customHeight="1">
      <c r="A70" s="113" t="str">
        <f t="array" ref="A70">IF(ISERROR(INDEX(Longboard!$A$2:$C$603,SMALL(IF(Longboard!$C$2:$C$603=Data!$A$6,ROW(Longboard!$A$2:$A$603)),ROW(67:67))-1,1)),"",INDEX(Longboard!$A$2:$C$603,SMALL(IF(Longboard!$C$2:$C$603=Data!$A$6,ROW(Longboard!$A$2:$A$603)),ROW(67:67))-1,1))</f>
        <v/>
      </c>
      <c r="B70" s="113" t="str">
        <f t="array" ref="B70">IF(ISERROR(INDEX(Longboard!$A$2:$C$603,SMALL(IF(Longboard!$C$2:$C$603=Data!$A$6,ROW(Longboard!$B$2:$B$603)),ROW(67:67))-1,2)),"",INDEX(Longboard!$A$2:$C$603,SMALL(IF(Longboard!$C$2:$C$603=Data!$A$6,ROW(Longboard!$B$2:$B$603)),ROW(67:67))-1,2))</f>
        <v/>
      </c>
      <c r="C70" s="137" t="str">
        <f t="array" ref="C70">IF(ISERROR(INDEX(Longboard!$A$2:$I$603,SMALL(IF(Longboard!$C$2:$I$603=Data!$A$6,ROW(Longboard!$H$2:$H$603)),ROW(67:67))-1,8)),"",INDEX(Longboard!$A$2:$I$603,SMALL(IF(Longboard!$C$2:$I$603=Data!$A$6,ROW(Longboard!$H$2:$H$603)),ROW(67:67))-1,8))</f>
        <v/>
      </c>
      <c r="D70" s="137" t="str">
        <f t="array" ref="D70">IF(ISERROR(INDEX(Longboard!$A$2:$I$603,SMALL(IF(Longboard!$C$2:$I$603=Data!$A$6,ROW(Longboard!$I$2:$I$603)),ROW(67:67))-1,9)),"",INDEX(Longboard!$A$2:$I$603,SMALL(IF(Longboard!$C$2:$I$603=Data!$A$6,ROW(Longboard!$I$2:$I$603)),ROW(67:67))-1,9))</f>
        <v/>
      </c>
      <c r="E70" s="137"/>
      <c r="F70" s="165" t="str">
        <f>IF(ISERROR(VLOOKUP(B70,'FS Fires'!$B$4:$F$199,7,FALSE)),"",VLOOKUP(B70,'FS Fires'!$B$4:$F$199,7,FALSE))</f>
        <v/>
      </c>
    </row>
    <row r="71" spans="1:6" ht="20.100000000000001" customHeight="1">
      <c r="A71" s="113" t="str">
        <f t="array" ref="A71">IF(ISERROR(INDEX(Longboard!$A$2:$C$603,SMALL(IF(Longboard!$C$2:$C$603=Data!$A$6,ROW(Longboard!$A$2:$A$603)),ROW(68:68))-1,1)),"",INDEX(Longboard!$A$2:$C$603,SMALL(IF(Longboard!$C$2:$C$603=Data!$A$6,ROW(Longboard!$A$2:$A$603)),ROW(68:68))-1,1))</f>
        <v/>
      </c>
      <c r="B71" s="113" t="str">
        <f t="array" ref="B71">IF(ISERROR(INDEX(Longboard!$A$2:$C$603,SMALL(IF(Longboard!$C$2:$C$603=Data!$A$6,ROW(Longboard!$B$2:$B$603)),ROW(68:68))-1,2)),"",INDEX(Longboard!$A$2:$C$603,SMALL(IF(Longboard!$C$2:$C$603=Data!$A$6,ROW(Longboard!$B$2:$B$603)),ROW(68:68))-1,2))</f>
        <v/>
      </c>
      <c r="C71" s="137" t="str">
        <f t="array" ref="C71">IF(ISERROR(INDEX(Longboard!$A$2:$I$603,SMALL(IF(Longboard!$C$2:$I$603=Data!$A$6,ROW(Longboard!$H$2:$H$603)),ROW(68:68))-1,8)),"",INDEX(Longboard!$A$2:$I$603,SMALL(IF(Longboard!$C$2:$I$603=Data!$A$6,ROW(Longboard!$H$2:$H$603)),ROW(68:68))-1,8))</f>
        <v/>
      </c>
      <c r="D71" s="137" t="str">
        <f t="array" ref="D71">IF(ISERROR(INDEX(Longboard!$A$2:$I$603,SMALL(IF(Longboard!$C$2:$I$603=Data!$A$6,ROW(Longboard!$I$2:$I$603)),ROW(68:68))-1,9)),"",INDEX(Longboard!$A$2:$I$603,SMALL(IF(Longboard!$C$2:$I$603=Data!$A$6,ROW(Longboard!$I$2:$I$603)),ROW(68:68))-1,9))</f>
        <v/>
      </c>
      <c r="E71" s="137"/>
      <c r="F71" s="165" t="str">
        <f>IF(ISERROR(VLOOKUP(B71,'FS Fires'!$B$4:$F$199,7,FALSE)),"",VLOOKUP(B71,'FS Fires'!$B$4:$F$199,7,FALSE))</f>
        <v/>
      </c>
    </row>
    <row r="72" spans="1:6" ht="20.100000000000001" customHeight="1">
      <c r="A72" s="113" t="str">
        <f t="array" ref="A72">IF(ISERROR(INDEX(Longboard!$A$2:$C$603,SMALL(IF(Longboard!$C$2:$C$603=Data!$A$6,ROW(Longboard!$A$2:$A$603)),ROW(69:69))-1,1)),"",INDEX(Longboard!$A$2:$C$603,SMALL(IF(Longboard!$C$2:$C$603=Data!$A$6,ROW(Longboard!$A$2:$A$603)),ROW(69:69))-1,1))</f>
        <v/>
      </c>
      <c r="B72" s="113" t="str">
        <f t="array" ref="B72">IF(ISERROR(INDEX(Longboard!$A$2:$C$603,SMALL(IF(Longboard!$C$2:$C$603=Data!$A$6,ROW(Longboard!$B$2:$B$603)),ROW(69:69))-1,2)),"",INDEX(Longboard!$A$2:$C$603,SMALL(IF(Longboard!$C$2:$C$603=Data!$A$6,ROW(Longboard!$B$2:$B$603)),ROW(69:69))-1,2))</f>
        <v/>
      </c>
      <c r="C72" s="137" t="str">
        <f t="array" ref="C72">IF(ISERROR(INDEX(Longboard!$A$2:$I$603,SMALL(IF(Longboard!$C$2:$I$603=Data!$A$6,ROW(Longboard!$H$2:$H$603)),ROW(69:69))-1,8)),"",INDEX(Longboard!$A$2:$I$603,SMALL(IF(Longboard!$C$2:$I$603=Data!$A$6,ROW(Longboard!$H$2:$H$603)),ROW(69:69))-1,8))</f>
        <v/>
      </c>
      <c r="D72" s="137" t="str">
        <f t="array" ref="D72">IF(ISERROR(INDEX(Longboard!$A$2:$I$603,SMALL(IF(Longboard!$C$2:$I$603=Data!$A$6,ROW(Longboard!$I$2:$I$603)),ROW(69:69))-1,9)),"",INDEX(Longboard!$A$2:$I$603,SMALL(IF(Longboard!$C$2:$I$603=Data!$A$6,ROW(Longboard!$I$2:$I$603)),ROW(69:69))-1,9))</f>
        <v/>
      </c>
      <c r="E72" s="137"/>
      <c r="F72" s="165" t="str">
        <f>IF(ISERROR(VLOOKUP(B72,'FS Fires'!$B$4:$F$199,7,FALSE)),"",VLOOKUP(B72,'FS Fires'!$B$4:$F$199,7,FALSE))</f>
        <v/>
      </c>
    </row>
    <row r="73" spans="1:6" ht="20.100000000000001" customHeight="1">
      <c r="A73" s="113" t="str">
        <f t="array" ref="A73">IF(ISERROR(INDEX(Longboard!$A$2:$C$603,SMALL(IF(Longboard!$C$2:$C$603=Data!$A$6,ROW(Longboard!$A$2:$A$603)),ROW(70:70))-1,1)),"",INDEX(Longboard!$A$2:$C$603,SMALL(IF(Longboard!$C$2:$C$603=Data!$A$6,ROW(Longboard!$A$2:$A$603)),ROW(70:70))-1,1))</f>
        <v/>
      </c>
      <c r="B73" s="113" t="str">
        <f t="array" ref="B73">IF(ISERROR(INDEX(Longboard!$A$2:$C$603,SMALL(IF(Longboard!$C$2:$C$603=Data!$A$6,ROW(Longboard!$B$2:$B$603)),ROW(70:70))-1,2)),"",INDEX(Longboard!$A$2:$C$603,SMALL(IF(Longboard!$C$2:$C$603=Data!$A$6,ROW(Longboard!$B$2:$B$603)),ROW(70:70))-1,2))</f>
        <v/>
      </c>
      <c r="C73" s="137" t="str">
        <f t="array" ref="C73">IF(ISERROR(INDEX(Longboard!$A$2:$I$603,SMALL(IF(Longboard!$C$2:$I$603=Data!$A$6,ROW(Longboard!$H$2:$H$603)),ROW(70:70))-1,8)),"",INDEX(Longboard!$A$2:$I$603,SMALL(IF(Longboard!$C$2:$I$603=Data!$A$6,ROW(Longboard!$H$2:$H$603)),ROW(70:70))-1,8))</f>
        <v/>
      </c>
      <c r="D73" s="137" t="str">
        <f t="array" ref="D73">IF(ISERROR(INDEX(Longboard!$A$2:$I$603,SMALL(IF(Longboard!$C$2:$I$603=Data!$A$6,ROW(Longboard!$I$2:$I$603)),ROW(70:70))-1,9)),"",INDEX(Longboard!$A$2:$I$603,SMALL(IF(Longboard!$C$2:$I$603=Data!$A$6,ROW(Longboard!$I$2:$I$603)),ROW(70:70))-1,9))</f>
        <v/>
      </c>
      <c r="E73" s="137"/>
      <c r="F73" s="165" t="str">
        <f>IF(ISERROR(VLOOKUP(B73,'FS Fires'!$B$4:$F$199,7,FALSE)),"",VLOOKUP(B73,'FS Fires'!$B$4:$F$199,7,FALSE))</f>
        <v/>
      </c>
    </row>
    <row r="74" spans="1:6" ht="20.100000000000001" customHeight="1">
      <c r="A74" s="113" t="str">
        <f t="array" ref="A74">IF(ISERROR(INDEX(Longboard!$A$2:$C$603,SMALL(IF(Longboard!$C$2:$C$603=Data!$A$6,ROW(Longboard!$A$2:$A$603)),ROW(71:71))-1,1)),"",INDEX(Longboard!$A$2:$C$603,SMALL(IF(Longboard!$C$2:$C$603=Data!$A$6,ROW(Longboard!$A$2:$A$603)),ROW(71:71))-1,1))</f>
        <v/>
      </c>
      <c r="B74" s="113" t="str">
        <f t="array" ref="B74">IF(ISERROR(INDEX(Longboard!$A$2:$C$603,SMALL(IF(Longboard!$C$2:$C$603=Data!$A$6,ROW(Longboard!$B$2:$B$603)),ROW(71:71))-1,2)),"",INDEX(Longboard!$A$2:$C$603,SMALL(IF(Longboard!$C$2:$C$603=Data!$A$6,ROW(Longboard!$B$2:$B$603)),ROW(71:71))-1,2))</f>
        <v/>
      </c>
      <c r="C74" s="137" t="str">
        <f t="array" ref="C74">IF(ISERROR(INDEX(Longboard!$A$2:$I$603,SMALL(IF(Longboard!$C$2:$I$603=Data!$A$6,ROW(Longboard!$H$2:$H$603)),ROW(71:71))-1,8)),"",INDEX(Longboard!$A$2:$I$603,SMALL(IF(Longboard!$C$2:$I$603=Data!$A$6,ROW(Longboard!$H$2:$H$603)),ROW(71:71))-1,8))</f>
        <v/>
      </c>
      <c r="D74" s="137" t="str">
        <f t="array" ref="D74">IF(ISERROR(INDEX(Longboard!$A$2:$I$603,SMALL(IF(Longboard!$C$2:$I$603=Data!$A$6,ROW(Longboard!$I$2:$I$603)),ROW(71:71))-1,9)),"",INDEX(Longboard!$A$2:$I$603,SMALL(IF(Longboard!$C$2:$I$603=Data!$A$6,ROW(Longboard!$I$2:$I$603)),ROW(71:71))-1,9))</f>
        <v/>
      </c>
      <c r="E74" s="137"/>
      <c r="F74" s="165" t="str">
        <f>IF(ISERROR(VLOOKUP(B74,'FS Fires'!$B$4:$F$199,7,FALSE)),"",VLOOKUP(B74,'FS Fires'!$B$4:$F$199,7,FALSE))</f>
        <v/>
      </c>
    </row>
    <row r="75" spans="1:6" ht="20.100000000000001" customHeight="1">
      <c r="F75" s="169"/>
    </row>
    <row r="76" spans="1:6" ht="20.100000000000001" customHeight="1">
      <c r="F76" s="169"/>
    </row>
    <row r="77" spans="1:6" ht="20.100000000000001" customHeight="1">
      <c r="F77" s="169"/>
    </row>
    <row r="78" spans="1:6" ht="20.100000000000001" customHeight="1">
      <c r="F78" s="169"/>
    </row>
    <row r="79" spans="1:6" ht="20.100000000000001" customHeight="1">
      <c r="F79" s="169"/>
    </row>
    <row r="80" spans="1:6" ht="20.100000000000001" customHeight="1">
      <c r="F80" s="169"/>
    </row>
    <row r="81" spans="6:6" ht="20.100000000000001" customHeight="1">
      <c r="F81" s="169"/>
    </row>
    <row r="82" spans="6:6" ht="20.100000000000001" customHeight="1">
      <c r="F82" s="169"/>
    </row>
    <row r="83" spans="6:6" ht="20.100000000000001" customHeight="1">
      <c r="F83" s="169"/>
    </row>
    <row r="84" spans="6:6" ht="20.100000000000001" customHeight="1">
      <c r="F84" s="169"/>
    </row>
    <row r="85" spans="6:6" ht="20.100000000000001" customHeight="1">
      <c r="F85" s="169"/>
    </row>
    <row r="86" spans="6:6" ht="20.100000000000001" customHeight="1">
      <c r="F86" s="169"/>
    </row>
    <row r="87" spans="6:6" ht="20.100000000000001" customHeight="1">
      <c r="F87" s="169"/>
    </row>
    <row r="88" spans="6:6" ht="20.100000000000001" customHeight="1">
      <c r="F88" s="169"/>
    </row>
    <row r="89" spans="6:6" ht="20.100000000000001" customHeight="1">
      <c r="F89" s="169"/>
    </row>
    <row r="90" spans="6:6" ht="20.100000000000001" customHeight="1">
      <c r="F90" s="169"/>
    </row>
    <row r="91" spans="6:6" ht="20.100000000000001" customHeight="1">
      <c r="F91" s="169"/>
    </row>
    <row r="92" spans="6:6" ht="20.100000000000001" customHeight="1">
      <c r="F92" s="169"/>
    </row>
    <row r="93" spans="6:6" ht="20.100000000000001" customHeight="1">
      <c r="F93" s="169"/>
    </row>
    <row r="94" spans="6:6" ht="20.100000000000001" customHeight="1">
      <c r="F94" s="169"/>
    </row>
    <row r="95" spans="6:6" ht="20.100000000000001" customHeight="1">
      <c r="F95" s="169"/>
    </row>
    <row r="96" spans="6:6" ht="20.100000000000001" customHeight="1">
      <c r="F96" s="169"/>
    </row>
    <row r="97" spans="6:6" ht="20.100000000000001" customHeight="1">
      <c r="F97" s="169"/>
    </row>
    <row r="98" spans="6:6" ht="20.100000000000001" customHeight="1">
      <c r="F98" s="169"/>
    </row>
    <row r="99" spans="6:6" ht="20.100000000000001" customHeight="1">
      <c r="F99" s="169"/>
    </row>
    <row r="100" spans="6:6" ht="20.100000000000001" customHeight="1">
      <c r="F100" s="169"/>
    </row>
    <row r="101" spans="6:6" ht="20.100000000000001" customHeight="1">
      <c r="F101" s="169"/>
    </row>
    <row r="102" spans="6:6" ht="20.100000000000001" customHeight="1">
      <c r="F102" s="169"/>
    </row>
    <row r="103" spans="6:6" ht="20.100000000000001" customHeight="1">
      <c r="F103" s="169"/>
    </row>
    <row r="104" spans="6:6" ht="20.100000000000001" customHeight="1">
      <c r="F104" s="169"/>
    </row>
    <row r="105" spans="6:6" ht="20.100000000000001" customHeight="1">
      <c r="F105" s="169"/>
    </row>
    <row r="106" spans="6:6" ht="20.100000000000001" customHeight="1">
      <c r="F106" s="169"/>
    </row>
    <row r="107" spans="6:6" ht="20.100000000000001" customHeight="1">
      <c r="F107" s="169"/>
    </row>
    <row r="108" spans="6:6" ht="20.100000000000001" customHeight="1">
      <c r="F108" s="169"/>
    </row>
    <row r="109" spans="6:6" ht="20.100000000000001" customHeight="1">
      <c r="F109" s="169"/>
    </row>
    <row r="110" spans="6:6" ht="20.100000000000001" customHeight="1">
      <c r="F110" s="169"/>
    </row>
    <row r="111" spans="6:6" ht="20.100000000000001" customHeight="1">
      <c r="F111" s="169"/>
    </row>
    <row r="112" spans="6:6" ht="20.100000000000001" customHeight="1">
      <c r="F112" s="169"/>
    </row>
    <row r="113" spans="6:6" ht="20.100000000000001" customHeight="1">
      <c r="F113" s="169"/>
    </row>
    <row r="114" spans="6:6" ht="20.100000000000001" customHeight="1">
      <c r="F114" s="169"/>
    </row>
    <row r="115" spans="6:6" ht="20.100000000000001" customHeight="1">
      <c r="F115" s="158"/>
    </row>
    <row r="116" spans="6:6" ht="20.100000000000001" customHeight="1">
      <c r="F116" s="158"/>
    </row>
    <row r="117" spans="6:6" ht="20.100000000000001" customHeight="1">
      <c r="F117" s="158"/>
    </row>
    <row r="118" spans="6:6" ht="20.100000000000001" customHeight="1">
      <c r="F118" s="158"/>
    </row>
    <row r="119" spans="6:6" ht="20.100000000000001" customHeight="1">
      <c r="F119" s="158"/>
    </row>
    <row r="120" spans="6:6" ht="20.100000000000001" customHeight="1">
      <c r="F120" s="158"/>
    </row>
    <row r="121" spans="6:6" ht="20.100000000000001" customHeight="1">
      <c r="F121" s="158"/>
    </row>
    <row r="122" spans="6:6" ht="20.100000000000001" customHeight="1">
      <c r="F122" s="158"/>
    </row>
    <row r="123" spans="6:6" ht="20.100000000000001" customHeight="1">
      <c r="F123" s="158"/>
    </row>
    <row r="124" spans="6:6" ht="20.100000000000001" customHeight="1">
      <c r="F124" s="158"/>
    </row>
    <row r="125" spans="6:6" ht="20.100000000000001" customHeight="1">
      <c r="F125" s="158"/>
    </row>
    <row r="126" spans="6:6" ht="20.100000000000001" customHeight="1">
      <c r="F126" s="158"/>
    </row>
    <row r="127" spans="6:6" ht="20.100000000000001" customHeight="1">
      <c r="F127" s="158"/>
    </row>
    <row r="128" spans="6:6" ht="20.100000000000001" customHeight="1">
      <c r="F128" s="158"/>
    </row>
    <row r="129" spans="6:6" ht="20.100000000000001" customHeight="1">
      <c r="F129" s="158"/>
    </row>
    <row r="130" spans="6:6" ht="20.100000000000001" customHeight="1">
      <c r="F130" s="158"/>
    </row>
    <row r="131" spans="6:6" ht="20.100000000000001" customHeight="1">
      <c r="F131" s="158"/>
    </row>
    <row r="132" spans="6:6" ht="20.100000000000001" customHeight="1">
      <c r="F132" s="158"/>
    </row>
    <row r="133" spans="6:6" ht="20.100000000000001" customHeight="1">
      <c r="F133" s="158"/>
    </row>
    <row r="134" spans="6:6" ht="20.100000000000001" customHeight="1">
      <c r="F134" s="158"/>
    </row>
    <row r="135" spans="6:6" ht="20.100000000000001" customHeight="1">
      <c r="F135" s="158"/>
    </row>
    <row r="136" spans="6:6" ht="20.100000000000001" customHeight="1">
      <c r="F136" s="158"/>
    </row>
    <row r="137" spans="6:6" ht="20.100000000000001" customHeight="1">
      <c r="F137" s="158"/>
    </row>
    <row r="138" spans="6:6" ht="20.100000000000001" customHeight="1">
      <c r="F138" s="158"/>
    </row>
    <row r="139" spans="6:6" ht="20.100000000000001" customHeight="1">
      <c r="F139" s="158"/>
    </row>
    <row r="140" spans="6:6" ht="20.100000000000001" customHeight="1">
      <c r="F140" s="158"/>
    </row>
    <row r="141" spans="6:6" ht="20.100000000000001" customHeight="1">
      <c r="F141" s="158"/>
    </row>
    <row r="142" spans="6:6" ht="20.100000000000001" customHeight="1">
      <c r="F142" s="158"/>
    </row>
    <row r="143" spans="6:6" ht="20.100000000000001" customHeight="1">
      <c r="F143" s="158"/>
    </row>
    <row r="144" spans="6:6" ht="20.100000000000001" customHeight="1">
      <c r="F144" s="158"/>
    </row>
    <row r="145" spans="6:6" ht="20.100000000000001" customHeight="1">
      <c r="F145" s="158"/>
    </row>
    <row r="146" spans="6:6" ht="20.100000000000001" customHeight="1">
      <c r="F146" s="158"/>
    </row>
    <row r="147" spans="6:6" ht="20.100000000000001" customHeight="1">
      <c r="F147" s="158"/>
    </row>
    <row r="148" spans="6:6" ht="20.100000000000001" customHeight="1">
      <c r="F148" s="158"/>
    </row>
    <row r="149" spans="6:6" ht="20.100000000000001" customHeight="1">
      <c r="F149" s="158"/>
    </row>
    <row r="150" spans="6:6" ht="20.100000000000001" customHeight="1">
      <c r="F150" s="158"/>
    </row>
    <row r="151" spans="6:6" ht="20.100000000000001" customHeight="1">
      <c r="F151" s="158"/>
    </row>
    <row r="152" spans="6:6" ht="20.100000000000001" customHeight="1">
      <c r="F152" s="158"/>
    </row>
    <row r="153" spans="6:6" ht="20.100000000000001" customHeight="1">
      <c r="F153" s="158"/>
    </row>
    <row r="154" spans="6:6" ht="20.100000000000001" customHeight="1">
      <c r="F154" s="158"/>
    </row>
    <row r="155" spans="6:6" ht="20.100000000000001" customHeight="1">
      <c r="F155" s="158"/>
    </row>
    <row r="156" spans="6:6" ht="20.100000000000001" customHeight="1">
      <c r="F156" s="158"/>
    </row>
    <row r="157" spans="6:6" ht="20.100000000000001" customHeight="1">
      <c r="F157" s="158"/>
    </row>
    <row r="158" spans="6:6" ht="20.100000000000001" customHeight="1">
      <c r="F158" s="158"/>
    </row>
    <row r="159" spans="6:6" ht="20.100000000000001" customHeight="1">
      <c r="F159" s="158"/>
    </row>
    <row r="160" spans="6:6" ht="20.100000000000001" customHeight="1">
      <c r="F160" s="158"/>
    </row>
    <row r="161" spans="6:6" ht="20.100000000000001" customHeight="1">
      <c r="F161" s="158"/>
    </row>
    <row r="162" spans="6:6" ht="20.100000000000001" customHeight="1">
      <c r="F162" s="158"/>
    </row>
    <row r="163" spans="6:6" ht="20.100000000000001" customHeight="1">
      <c r="F163" s="158"/>
    </row>
    <row r="164" spans="6:6" ht="20.100000000000001" customHeight="1">
      <c r="F164" s="158"/>
    </row>
    <row r="165" spans="6:6" ht="20.100000000000001" customHeight="1">
      <c r="F165" s="158"/>
    </row>
    <row r="166" spans="6:6" ht="20.100000000000001" customHeight="1">
      <c r="F166" s="158"/>
    </row>
    <row r="167" spans="6:6" ht="20.100000000000001" customHeight="1">
      <c r="F167" s="158"/>
    </row>
    <row r="168" spans="6:6" ht="20.100000000000001" customHeight="1">
      <c r="F168" s="158"/>
    </row>
    <row r="169" spans="6:6" ht="20.100000000000001" customHeight="1">
      <c r="F169" s="158"/>
    </row>
    <row r="170" spans="6:6" ht="20.100000000000001" customHeight="1">
      <c r="F170" s="158"/>
    </row>
    <row r="171" spans="6:6" ht="20.100000000000001" customHeight="1">
      <c r="F171" s="158"/>
    </row>
    <row r="172" spans="6:6" ht="20.100000000000001" customHeight="1">
      <c r="F172" s="158"/>
    </row>
    <row r="173" spans="6:6" ht="20.100000000000001" customHeight="1">
      <c r="F173" s="158"/>
    </row>
    <row r="174" spans="6:6" ht="20.100000000000001" customHeight="1">
      <c r="F174" s="158"/>
    </row>
    <row r="175" spans="6:6" ht="20.100000000000001" customHeight="1">
      <c r="F175" s="158"/>
    </row>
    <row r="176" spans="6:6" ht="20.100000000000001" customHeight="1">
      <c r="F176" s="158"/>
    </row>
    <row r="177" spans="6:6" ht="20.100000000000001" customHeight="1">
      <c r="F177" s="158"/>
    </row>
    <row r="178" spans="6:6" ht="20.100000000000001" customHeight="1">
      <c r="F178" s="158"/>
    </row>
    <row r="179" spans="6:6" ht="20.100000000000001" customHeight="1">
      <c r="F179" s="158"/>
    </row>
    <row r="180" spans="6:6" ht="20.100000000000001" customHeight="1">
      <c r="F180" s="158"/>
    </row>
    <row r="181" spans="6:6" ht="20.100000000000001" customHeight="1">
      <c r="F181" s="158"/>
    </row>
    <row r="182" spans="6:6" ht="20.100000000000001" customHeight="1">
      <c r="F182" s="158"/>
    </row>
    <row r="183" spans="6:6" ht="20.100000000000001" customHeight="1">
      <c r="F183" s="158"/>
    </row>
    <row r="184" spans="6:6" ht="20.100000000000001" customHeight="1">
      <c r="F184" s="158"/>
    </row>
    <row r="185" spans="6:6" ht="20.100000000000001" customHeight="1">
      <c r="F185" s="158"/>
    </row>
    <row r="186" spans="6:6" ht="20.100000000000001" customHeight="1">
      <c r="F186" s="158"/>
    </row>
    <row r="187" spans="6:6" ht="20.100000000000001" customHeight="1">
      <c r="F187" s="158"/>
    </row>
    <row r="188" spans="6:6" ht="20.100000000000001" customHeight="1">
      <c r="F188" s="158"/>
    </row>
    <row r="189" spans="6:6" ht="20.100000000000001" customHeight="1">
      <c r="F189" s="158"/>
    </row>
    <row r="190" spans="6:6" ht="20.100000000000001" customHeight="1">
      <c r="F190" s="158"/>
    </row>
    <row r="191" spans="6:6" ht="20.100000000000001" customHeight="1">
      <c r="F191" s="158"/>
    </row>
    <row r="192" spans="6:6" ht="20.100000000000001" customHeight="1">
      <c r="F192" s="158"/>
    </row>
    <row r="193" spans="6:6" ht="20.100000000000001" customHeight="1">
      <c r="F193" s="158"/>
    </row>
    <row r="194" spans="6:6" ht="20.100000000000001" customHeight="1">
      <c r="F194" s="158"/>
    </row>
    <row r="195" spans="6:6" ht="20.100000000000001" customHeight="1">
      <c r="F195" s="158"/>
    </row>
    <row r="196" spans="6:6" ht="20.100000000000001" customHeight="1">
      <c r="F196" s="158"/>
    </row>
    <row r="197" spans="6:6" ht="20.100000000000001" customHeight="1">
      <c r="F197" s="158"/>
    </row>
    <row r="198" spans="6:6" ht="20.100000000000001" customHeight="1">
      <c r="F198" s="158"/>
    </row>
    <row r="199" spans="6:6" ht="20.100000000000001" customHeight="1">
      <c r="F199" s="158"/>
    </row>
    <row r="200" spans="6:6" ht="20.100000000000001" customHeight="1">
      <c r="F200" s="158"/>
    </row>
    <row r="201" spans="6:6" ht="20.100000000000001" customHeight="1">
      <c r="F201" s="158"/>
    </row>
    <row r="202" spans="6:6" ht="20.100000000000001" customHeight="1">
      <c r="F202" s="158"/>
    </row>
    <row r="203" spans="6:6" ht="20.100000000000001" customHeight="1">
      <c r="F203" s="158"/>
    </row>
    <row r="204" spans="6:6" ht="20.100000000000001" customHeight="1">
      <c r="F204" s="158"/>
    </row>
    <row r="205" spans="6:6" ht="20.100000000000001" customHeight="1">
      <c r="F205" s="158"/>
    </row>
    <row r="206" spans="6:6" ht="20.100000000000001" customHeight="1">
      <c r="F206" s="158"/>
    </row>
    <row r="207" spans="6:6" ht="20.100000000000001" customHeight="1">
      <c r="F207" s="158"/>
    </row>
    <row r="208" spans="6:6" ht="20.100000000000001" customHeight="1">
      <c r="F208" s="158"/>
    </row>
    <row r="209" spans="6:6" ht="20.100000000000001" customHeight="1">
      <c r="F209" s="158"/>
    </row>
    <row r="210" spans="6:6" ht="20.100000000000001" customHeight="1">
      <c r="F210" s="158"/>
    </row>
    <row r="211" spans="6:6" ht="20.100000000000001" customHeight="1">
      <c r="F211" s="158"/>
    </row>
    <row r="212" spans="6:6" ht="20.100000000000001" customHeight="1">
      <c r="F212" s="158"/>
    </row>
    <row r="213" spans="6:6" ht="20.100000000000001" customHeight="1">
      <c r="F213" s="158"/>
    </row>
    <row r="214" spans="6:6" ht="20.100000000000001" customHeight="1">
      <c r="F214" s="158"/>
    </row>
    <row r="215" spans="6:6" ht="20.100000000000001" customHeight="1">
      <c r="F215" s="158"/>
    </row>
    <row r="216" spans="6:6" ht="20.100000000000001" customHeight="1">
      <c r="F216" s="158"/>
    </row>
    <row r="217" spans="6:6" ht="20.100000000000001" customHeight="1">
      <c r="F217" s="158"/>
    </row>
    <row r="218" spans="6:6" ht="20.100000000000001" customHeight="1">
      <c r="F218" s="158"/>
    </row>
    <row r="219" spans="6:6" ht="20.100000000000001" customHeight="1">
      <c r="F219" s="158"/>
    </row>
    <row r="220" spans="6:6" ht="20.100000000000001" customHeight="1">
      <c r="F220" s="158"/>
    </row>
    <row r="221" spans="6:6" ht="20.100000000000001" customHeight="1">
      <c r="F221" s="158"/>
    </row>
    <row r="222" spans="6:6" ht="20.100000000000001" customHeight="1">
      <c r="F222" s="158"/>
    </row>
    <row r="223" spans="6:6" ht="20.100000000000001" customHeight="1">
      <c r="F223" s="158"/>
    </row>
    <row r="224" spans="6:6" ht="20.100000000000001" customHeight="1">
      <c r="F224" s="158"/>
    </row>
    <row r="225" spans="6:6" ht="20.100000000000001" customHeight="1">
      <c r="F225" s="158"/>
    </row>
    <row r="226" spans="6:6" ht="20.100000000000001" customHeight="1">
      <c r="F226" s="158"/>
    </row>
    <row r="227" spans="6:6" ht="20.100000000000001" customHeight="1">
      <c r="F227" s="158"/>
    </row>
    <row r="228" spans="6:6" ht="20.100000000000001" customHeight="1">
      <c r="F228" s="158"/>
    </row>
    <row r="229" spans="6:6" ht="20.100000000000001" customHeight="1">
      <c r="F229" s="158"/>
    </row>
    <row r="230" spans="6:6" ht="20.100000000000001" customHeight="1">
      <c r="F230" s="158"/>
    </row>
    <row r="231" spans="6:6" ht="20.100000000000001" customHeight="1">
      <c r="F231" s="158"/>
    </row>
    <row r="232" spans="6:6" ht="20.100000000000001" customHeight="1">
      <c r="F232" s="158"/>
    </row>
    <row r="233" spans="6:6" ht="20.100000000000001" customHeight="1">
      <c r="F233" s="158"/>
    </row>
    <row r="234" spans="6:6" ht="20.100000000000001" customHeight="1">
      <c r="F234" s="158"/>
    </row>
    <row r="235" spans="6:6" ht="20.100000000000001" customHeight="1">
      <c r="F235" s="158"/>
    </row>
    <row r="236" spans="6:6" ht="20.100000000000001" customHeight="1">
      <c r="F236" s="158"/>
    </row>
    <row r="237" spans="6:6" ht="20.100000000000001" customHeight="1">
      <c r="F237" s="158"/>
    </row>
    <row r="238" spans="6:6" ht="20.100000000000001" customHeight="1">
      <c r="F238" s="158"/>
    </row>
    <row r="239" spans="6:6" ht="20.100000000000001" customHeight="1">
      <c r="F239" s="158"/>
    </row>
    <row r="240" spans="6:6" ht="20.100000000000001" customHeight="1">
      <c r="F240" s="158"/>
    </row>
    <row r="241" spans="6:6" ht="20.100000000000001" customHeight="1">
      <c r="F241" s="158"/>
    </row>
    <row r="242" spans="6:6" ht="20.100000000000001" customHeight="1">
      <c r="F242" s="158"/>
    </row>
    <row r="243" spans="6:6" ht="20.100000000000001" customHeight="1">
      <c r="F243" s="158"/>
    </row>
    <row r="244" spans="6:6" ht="20.100000000000001" customHeight="1">
      <c r="F244" s="158"/>
    </row>
    <row r="245" spans="6:6" ht="20.100000000000001" customHeight="1">
      <c r="F245" s="158"/>
    </row>
    <row r="246" spans="6:6" ht="20.100000000000001" customHeight="1">
      <c r="F246" s="158"/>
    </row>
    <row r="247" spans="6:6" ht="20.100000000000001" customHeight="1">
      <c r="F247" s="158"/>
    </row>
    <row r="248" spans="6:6" ht="20.100000000000001" customHeight="1">
      <c r="F248" s="158"/>
    </row>
    <row r="249" spans="6:6" ht="20.100000000000001" customHeight="1">
      <c r="F249" s="158"/>
    </row>
    <row r="250" spans="6:6" ht="20.100000000000001" customHeight="1">
      <c r="F250" s="158"/>
    </row>
    <row r="251" spans="6:6" ht="20.100000000000001" customHeight="1">
      <c r="F251" s="158"/>
    </row>
    <row r="252" spans="6:6" ht="20.100000000000001" customHeight="1">
      <c r="F252" s="158"/>
    </row>
    <row r="253" spans="6:6" ht="20.100000000000001" customHeight="1">
      <c r="F253" s="158"/>
    </row>
    <row r="254" spans="6:6" ht="20.100000000000001" customHeight="1">
      <c r="F254" s="158"/>
    </row>
    <row r="255" spans="6:6" ht="20.100000000000001" customHeight="1">
      <c r="F255" s="158"/>
    </row>
    <row r="256" spans="6:6" ht="20.100000000000001" customHeight="1">
      <c r="F256" s="158"/>
    </row>
    <row r="257" spans="6:6" ht="20.100000000000001" customHeight="1">
      <c r="F257" s="158"/>
    </row>
    <row r="258" spans="6:6" ht="20.100000000000001" customHeight="1">
      <c r="F258" s="158"/>
    </row>
    <row r="259" spans="6:6" ht="20.100000000000001" customHeight="1">
      <c r="F259" s="158"/>
    </row>
    <row r="260" spans="6:6" ht="20.100000000000001" customHeight="1">
      <c r="F260" s="158"/>
    </row>
    <row r="261" spans="6:6" ht="20.100000000000001" customHeight="1">
      <c r="F261" s="158"/>
    </row>
    <row r="262" spans="6:6" ht="20.100000000000001" customHeight="1">
      <c r="F262" s="158"/>
    </row>
    <row r="263" spans="6:6" ht="20.100000000000001" customHeight="1">
      <c r="F263" s="158"/>
    </row>
    <row r="264" spans="6:6" ht="20.100000000000001" customHeight="1">
      <c r="F264" s="158"/>
    </row>
    <row r="265" spans="6:6" ht="20.100000000000001" customHeight="1">
      <c r="F265" s="158"/>
    </row>
    <row r="266" spans="6:6" ht="20.100000000000001" customHeight="1">
      <c r="F266" s="158"/>
    </row>
    <row r="267" spans="6:6" ht="20.100000000000001" customHeight="1">
      <c r="F267" s="158"/>
    </row>
    <row r="268" spans="6:6" ht="20.100000000000001" customHeight="1">
      <c r="F268" s="158"/>
    </row>
    <row r="269" spans="6:6" ht="20.100000000000001" customHeight="1">
      <c r="F269" s="158"/>
    </row>
    <row r="270" spans="6:6" ht="20.100000000000001" customHeight="1">
      <c r="F270" s="158"/>
    </row>
    <row r="271" spans="6:6" ht="20.100000000000001" customHeight="1">
      <c r="F271" s="158"/>
    </row>
    <row r="272" spans="6:6" ht="20.100000000000001" customHeight="1">
      <c r="F272" s="158"/>
    </row>
    <row r="273" spans="6:6" ht="20.100000000000001" customHeight="1">
      <c r="F273" s="158"/>
    </row>
    <row r="274" spans="6:6" ht="20.100000000000001" customHeight="1">
      <c r="F274" s="158"/>
    </row>
    <row r="275" spans="6:6" ht="20.100000000000001" customHeight="1">
      <c r="F275" s="158"/>
    </row>
    <row r="276" spans="6:6" ht="20.100000000000001" customHeight="1">
      <c r="F276" s="158"/>
    </row>
    <row r="277" spans="6:6" ht="20.100000000000001" customHeight="1">
      <c r="F277" s="158"/>
    </row>
    <row r="278" spans="6:6" ht="20.100000000000001" customHeight="1">
      <c r="F278" s="158"/>
    </row>
    <row r="279" spans="6:6" ht="20.100000000000001" customHeight="1">
      <c r="F279" s="158"/>
    </row>
    <row r="280" spans="6:6" ht="20.100000000000001" customHeight="1">
      <c r="F280" s="158"/>
    </row>
    <row r="281" spans="6:6" ht="20.100000000000001" customHeight="1">
      <c r="F281" s="158"/>
    </row>
    <row r="282" spans="6:6" ht="20.100000000000001" customHeight="1">
      <c r="F282" s="158"/>
    </row>
    <row r="283" spans="6:6" ht="20.100000000000001" customHeight="1">
      <c r="F283" s="158"/>
    </row>
    <row r="284" spans="6:6" ht="20.100000000000001" customHeight="1">
      <c r="F284" s="158"/>
    </row>
    <row r="285" spans="6:6" ht="20.100000000000001" customHeight="1">
      <c r="F285" s="158"/>
    </row>
    <row r="286" spans="6:6" ht="20.100000000000001" customHeight="1">
      <c r="F286" s="158"/>
    </row>
    <row r="287" spans="6:6" ht="20.100000000000001" customHeight="1">
      <c r="F287" s="158"/>
    </row>
    <row r="288" spans="6:6" ht="20.100000000000001" customHeight="1">
      <c r="F288" s="158"/>
    </row>
    <row r="289" spans="6:6" ht="20.100000000000001" customHeight="1">
      <c r="F289" s="158"/>
    </row>
    <row r="290" spans="6:6" ht="20.100000000000001" customHeight="1">
      <c r="F290" s="158"/>
    </row>
    <row r="291" spans="6:6" ht="20.100000000000001" customHeight="1">
      <c r="F291" s="158"/>
    </row>
    <row r="292" spans="6:6" ht="20.100000000000001" customHeight="1">
      <c r="F292" s="158"/>
    </row>
    <row r="293" spans="6:6" ht="20.100000000000001" customHeight="1">
      <c r="F293" s="158"/>
    </row>
    <row r="294" spans="6:6" ht="20.100000000000001" customHeight="1">
      <c r="F294" s="158"/>
    </row>
    <row r="295" spans="6:6" ht="20.100000000000001" customHeight="1">
      <c r="F295" s="158"/>
    </row>
    <row r="296" spans="6:6" ht="20.100000000000001" customHeight="1">
      <c r="F296" s="158"/>
    </row>
    <row r="297" spans="6:6" ht="20.100000000000001" customHeight="1">
      <c r="F297" s="158"/>
    </row>
    <row r="298" spans="6:6" ht="20.100000000000001" customHeight="1">
      <c r="F298" s="158"/>
    </row>
    <row r="299" spans="6:6" ht="20.100000000000001" customHeight="1">
      <c r="F299" s="158"/>
    </row>
    <row r="300" spans="6:6" ht="20.100000000000001" customHeight="1">
      <c r="F300" s="158"/>
    </row>
    <row r="301" spans="6:6" ht="20.100000000000001" customHeight="1">
      <c r="F301" s="158"/>
    </row>
    <row r="302" spans="6:6" ht="20.100000000000001" customHeight="1">
      <c r="F302" s="158"/>
    </row>
    <row r="303" spans="6:6" ht="20.100000000000001" customHeight="1">
      <c r="F303" s="158"/>
    </row>
    <row r="304" spans="6:6" ht="20.100000000000001" customHeight="1">
      <c r="F304" s="158"/>
    </row>
    <row r="305" spans="6:6" ht="20.100000000000001" customHeight="1">
      <c r="F305" s="158"/>
    </row>
    <row r="306" spans="6:6" ht="20.100000000000001" customHeight="1">
      <c r="F306" s="158"/>
    </row>
    <row r="307" spans="6:6" ht="20.100000000000001" customHeight="1">
      <c r="F307" s="158"/>
    </row>
    <row r="308" spans="6:6" ht="20.100000000000001" customHeight="1">
      <c r="F308" s="158"/>
    </row>
    <row r="309" spans="6:6" ht="20.100000000000001" customHeight="1">
      <c r="F309" s="158"/>
    </row>
    <row r="310" spans="6:6" ht="20.100000000000001" customHeight="1">
      <c r="F310" s="158"/>
    </row>
    <row r="311" spans="6:6" ht="20.100000000000001" customHeight="1">
      <c r="F311" s="158"/>
    </row>
    <row r="312" spans="6:6" ht="20.100000000000001" customHeight="1">
      <c r="F312" s="158"/>
    </row>
    <row r="313" spans="6:6" ht="20.100000000000001" customHeight="1">
      <c r="F313" s="158"/>
    </row>
    <row r="314" spans="6:6" ht="20.100000000000001" customHeight="1">
      <c r="F314" s="158"/>
    </row>
    <row r="315" spans="6:6" ht="20.100000000000001" customHeight="1">
      <c r="F315" s="158"/>
    </row>
    <row r="316" spans="6:6" ht="20.100000000000001" customHeight="1">
      <c r="F316" s="158"/>
    </row>
    <row r="317" spans="6:6" ht="20.100000000000001" customHeight="1">
      <c r="F317" s="158"/>
    </row>
    <row r="318" spans="6:6" ht="20.100000000000001" customHeight="1">
      <c r="F318" s="158"/>
    </row>
    <row r="319" spans="6:6" ht="20.100000000000001" customHeight="1">
      <c r="F319" s="158"/>
    </row>
    <row r="320" spans="6:6" ht="20.100000000000001" customHeight="1">
      <c r="F320" s="158"/>
    </row>
    <row r="321" spans="6:6" ht="20.100000000000001" customHeight="1">
      <c r="F321" s="158"/>
    </row>
    <row r="322" spans="6:6" ht="20.100000000000001" customHeight="1">
      <c r="F322" s="158"/>
    </row>
    <row r="323" spans="6:6" ht="20.100000000000001" customHeight="1">
      <c r="F323" s="158"/>
    </row>
    <row r="324" spans="6:6" ht="20.100000000000001" customHeight="1">
      <c r="F324" s="158"/>
    </row>
    <row r="325" spans="6:6" ht="20.100000000000001" customHeight="1">
      <c r="F325" s="158"/>
    </row>
    <row r="326" spans="6:6" ht="20.100000000000001" customHeight="1">
      <c r="F326" s="158"/>
    </row>
    <row r="327" spans="6:6" ht="20.100000000000001" customHeight="1">
      <c r="F327" s="158"/>
    </row>
    <row r="328" spans="6:6" ht="20.100000000000001" customHeight="1">
      <c r="F328" s="158"/>
    </row>
    <row r="329" spans="6:6" ht="20.100000000000001" customHeight="1">
      <c r="F329" s="158"/>
    </row>
    <row r="330" spans="6:6" ht="20.100000000000001" customHeight="1">
      <c r="F330" s="158"/>
    </row>
    <row r="331" spans="6:6" ht="20.100000000000001" customHeight="1">
      <c r="F331" s="158"/>
    </row>
    <row r="332" spans="6:6" ht="20.100000000000001" customHeight="1">
      <c r="F332" s="158"/>
    </row>
    <row r="333" spans="6:6" ht="20.100000000000001" customHeight="1">
      <c r="F333" s="158"/>
    </row>
    <row r="334" spans="6:6" ht="20.100000000000001" customHeight="1">
      <c r="F334" s="158"/>
    </row>
    <row r="335" spans="6:6" ht="20.100000000000001" customHeight="1">
      <c r="F335" s="158"/>
    </row>
    <row r="336" spans="6:6" ht="20.100000000000001" customHeight="1">
      <c r="F336" s="158"/>
    </row>
    <row r="337" spans="6:6" ht="20.100000000000001" customHeight="1">
      <c r="F337" s="158"/>
    </row>
    <row r="338" spans="6:6" ht="20.100000000000001" customHeight="1">
      <c r="F338" s="158"/>
    </row>
    <row r="339" spans="6:6" ht="20.100000000000001" customHeight="1">
      <c r="F339" s="158"/>
    </row>
    <row r="340" spans="6:6" ht="20.100000000000001" customHeight="1">
      <c r="F340" s="158"/>
    </row>
    <row r="341" spans="6:6" ht="20.100000000000001" customHeight="1">
      <c r="F341" s="158"/>
    </row>
    <row r="342" spans="6:6" ht="20.100000000000001" customHeight="1">
      <c r="F342" s="158"/>
    </row>
    <row r="343" spans="6:6" ht="20.100000000000001" customHeight="1">
      <c r="F343" s="158"/>
    </row>
    <row r="344" spans="6:6" ht="20.100000000000001" customHeight="1">
      <c r="F344" s="158"/>
    </row>
    <row r="345" spans="6:6" ht="20.100000000000001" customHeight="1">
      <c r="F345" s="158"/>
    </row>
    <row r="346" spans="6:6" ht="20.100000000000001" customHeight="1">
      <c r="F346" s="158"/>
    </row>
    <row r="347" spans="6:6" ht="20.100000000000001" customHeight="1">
      <c r="F347" s="158"/>
    </row>
    <row r="348" spans="6:6" ht="20.100000000000001" customHeight="1">
      <c r="F348" s="158"/>
    </row>
    <row r="349" spans="6:6" ht="20.100000000000001" customHeight="1">
      <c r="F349" s="158"/>
    </row>
    <row r="350" spans="6:6" ht="20.100000000000001" customHeight="1">
      <c r="F350" s="158"/>
    </row>
    <row r="351" spans="6:6" ht="20.100000000000001" customHeight="1">
      <c r="F351" s="158"/>
    </row>
    <row r="352" spans="6:6" ht="20.100000000000001" customHeight="1">
      <c r="F352" s="158"/>
    </row>
    <row r="353" spans="6:6" ht="20.100000000000001" customHeight="1">
      <c r="F353" s="158"/>
    </row>
    <row r="354" spans="6:6" ht="20.100000000000001" customHeight="1">
      <c r="F354" s="158"/>
    </row>
    <row r="355" spans="6:6" ht="20.100000000000001" customHeight="1">
      <c r="F355" s="158"/>
    </row>
    <row r="356" spans="6:6" ht="20.100000000000001" customHeight="1">
      <c r="F356" s="158"/>
    </row>
    <row r="357" spans="6:6" ht="20.100000000000001" customHeight="1">
      <c r="F357" s="158"/>
    </row>
    <row r="358" spans="6:6" ht="20.100000000000001" customHeight="1">
      <c r="F358" s="158"/>
    </row>
    <row r="359" spans="6:6" ht="20.100000000000001" customHeight="1">
      <c r="F359" s="158"/>
    </row>
    <row r="360" spans="6:6" ht="20.100000000000001" customHeight="1">
      <c r="F360" s="158"/>
    </row>
    <row r="361" spans="6:6" ht="20.100000000000001" customHeight="1">
      <c r="F361" s="158"/>
    </row>
    <row r="362" spans="6:6" ht="20.100000000000001" customHeight="1">
      <c r="F362" s="158"/>
    </row>
    <row r="363" spans="6:6" ht="20.100000000000001" customHeight="1">
      <c r="F363" s="158"/>
    </row>
    <row r="364" spans="6:6" ht="20.100000000000001" customHeight="1">
      <c r="F364" s="158"/>
    </row>
    <row r="365" spans="6:6" ht="20.100000000000001" customHeight="1">
      <c r="F365" s="158"/>
    </row>
    <row r="366" spans="6:6" ht="20.100000000000001" customHeight="1">
      <c r="F366" s="158"/>
    </row>
    <row r="367" spans="6:6" ht="20.100000000000001" customHeight="1">
      <c r="F367" s="158"/>
    </row>
    <row r="368" spans="6:6" ht="20.100000000000001" customHeight="1">
      <c r="F368" s="158"/>
    </row>
    <row r="369" spans="6:6" ht="20.100000000000001" customHeight="1">
      <c r="F369" s="158"/>
    </row>
    <row r="370" spans="6:6" ht="20.100000000000001" customHeight="1">
      <c r="F370" s="158"/>
    </row>
    <row r="371" spans="6:6" ht="20.100000000000001" customHeight="1">
      <c r="F371" s="158"/>
    </row>
    <row r="372" spans="6:6" ht="20.100000000000001" customHeight="1">
      <c r="F372" s="158"/>
    </row>
    <row r="373" spans="6:6" ht="20.100000000000001" customHeight="1">
      <c r="F373" s="158"/>
    </row>
    <row r="374" spans="6:6" ht="20.100000000000001" customHeight="1">
      <c r="F374" s="158"/>
    </row>
    <row r="375" spans="6:6" ht="20.100000000000001" customHeight="1">
      <c r="F375" s="158"/>
    </row>
    <row r="376" spans="6:6" ht="20.100000000000001" customHeight="1">
      <c r="F376" s="158"/>
    </row>
    <row r="377" spans="6:6" ht="20.100000000000001" customHeight="1">
      <c r="F377" s="158"/>
    </row>
    <row r="378" spans="6:6" ht="20.100000000000001" customHeight="1">
      <c r="F378" s="158"/>
    </row>
    <row r="379" spans="6:6" ht="20.100000000000001" customHeight="1">
      <c r="F379" s="158"/>
    </row>
    <row r="380" spans="6:6" ht="20.100000000000001" customHeight="1">
      <c r="F380" s="158"/>
    </row>
    <row r="381" spans="6:6" ht="20.100000000000001" customHeight="1">
      <c r="F381" s="158"/>
    </row>
    <row r="382" spans="6:6" ht="20.100000000000001" customHeight="1">
      <c r="F382" s="158"/>
    </row>
    <row r="383" spans="6:6" ht="20.100000000000001" customHeight="1">
      <c r="F383" s="158"/>
    </row>
    <row r="384" spans="6:6" ht="20.100000000000001" customHeight="1">
      <c r="F384" s="158"/>
    </row>
    <row r="385" spans="6:6" ht="20.100000000000001" customHeight="1">
      <c r="F385" s="158"/>
    </row>
    <row r="386" spans="6:6" ht="20.100000000000001" customHeight="1">
      <c r="F386" s="158"/>
    </row>
    <row r="387" spans="6:6" ht="20.100000000000001" customHeight="1">
      <c r="F387" s="158"/>
    </row>
    <row r="388" spans="6:6" ht="20.100000000000001" customHeight="1">
      <c r="F388" s="158"/>
    </row>
    <row r="389" spans="6:6" ht="20.100000000000001" customHeight="1">
      <c r="F389" s="158"/>
    </row>
    <row r="390" spans="6:6" ht="20.100000000000001" customHeight="1">
      <c r="F390" s="158"/>
    </row>
    <row r="391" spans="6:6" ht="20.100000000000001" customHeight="1">
      <c r="F391" s="158"/>
    </row>
    <row r="392" spans="6:6" ht="20.100000000000001" customHeight="1">
      <c r="F392" s="158"/>
    </row>
    <row r="393" spans="6:6" ht="20.100000000000001" customHeight="1">
      <c r="F393" s="158"/>
    </row>
    <row r="394" spans="6:6" ht="20.100000000000001" customHeight="1">
      <c r="F394" s="158"/>
    </row>
    <row r="395" spans="6:6" ht="20.100000000000001" customHeight="1">
      <c r="F395" s="158"/>
    </row>
    <row r="396" spans="6:6" ht="20.100000000000001" customHeight="1">
      <c r="F396" s="158"/>
    </row>
    <row r="397" spans="6:6" ht="20.100000000000001" customHeight="1">
      <c r="F397" s="158"/>
    </row>
    <row r="398" spans="6:6" ht="20.100000000000001" customHeight="1">
      <c r="F398" s="158"/>
    </row>
    <row r="399" spans="6:6" ht="20.100000000000001" customHeight="1">
      <c r="F399" s="158"/>
    </row>
    <row r="400" spans="6:6" ht="20.100000000000001" customHeight="1">
      <c r="F400" s="158"/>
    </row>
    <row r="401" spans="6:6" ht="20.100000000000001" customHeight="1">
      <c r="F401" s="158"/>
    </row>
    <row r="402" spans="6:6" ht="20.100000000000001" customHeight="1">
      <c r="F402" s="158"/>
    </row>
    <row r="403" spans="6:6" ht="20.100000000000001" customHeight="1">
      <c r="F403" s="158"/>
    </row>
    <row r="404" spans="6:6" ht="20.100000000000001" customHeight="1">
      <c r="F404" s="158"/>
    </row>
    <row r="405" spans="6:6" ht="20.100000000000001" customHeight="1">
      <c r="F405" s="158"/>
    </row>
    <row r="406" spans="6:6" ht="20.100000000000001" customHeight="1">
      <c r="F406" s="158"/>
    </row>
    <row r="407" spans="6:6" ht="20.100000000000001" customHeight="1">
      <c r="F407" s="158"/>
    </row>
    <row r="408" spans="6:6" ht="20.100000000000001" customHeight="1">
      <c r="F408" s="158"/>
    </row>
    <row r="409" spans="6:6" ht="20.100000000000001" customHeight="1">
      <c r="F409" s="158"/>
    </row>
    <row r="410" spans="6:6" ht="20.100000000000001" customHeight="1">
      <c r="F410" s="158"/>
    </row>
    <row r="411" spans="6:6" ht="20.100000000000001" customHeight="1">
      <c r="F411" s="158"/>
    </row>
    <row r="412" spans="6:6" ht="20.100000000000001" customHeight="1">
      <c r="F412" s="158"/>
    </row>
    <row r="413" spans="6:6" ht="20.100000000000001" customHeight="1">
      <c r="F413" s="158"/>
    </row>
    <row r="414" spans="6:6" ht="20.100000000000001" customHeight="1">
      <c r="F414" s="158"/>
    </row>
    <row r="415" spans="6:6" ht="20.100000000000001" customHeight="1">
      <c r="F415" s="158"/>
    </row>
    <row r="416" spans="6:6" ht="20.100000000000001" customHeight="1">
      <c r="F416" s="158"/>
    </row>
    <row r="417" spans="6:6" ht="20.100000000000001" customHeight="1">
      <c r="F417" s="158"/>
    </row>
    <row r="418" spans="6:6" ht="20.100000000000001" customHeight="1">
      <c r="F418" s="158"/>
    </row>
    <row r="419" spans="6:6" ht="20.100000000000001" customHeight="1">
      <c r="F419" s="158"/>
    </row>
    <row r="420" spans="6:6" ht="20.100000000000001" customHeight="1">
      <c r="F420" s="158"/>
    </row>
    <row r="421" spans="6:6" ht="20.100000000000001" customHeight="1">
      <c r="F421" s="158"/>
    </row>
    <row r="422" spans="6:6" ht="20.100000000000001" customHeight="1">
      <c r="F422" s="158"/>
    </row>
    <row r="423" spans="6:6" ht="20.100000000000001" customHeight="1">
      <c r="F423" s="158"/>
    </row>
    <row r="424" spans="6:6" ht="20.100000000000001" customHeight="1">
      <c r="F424" s="158"/>
    </row>
    <row r="425" spans="6:6" ht="20.100000000000001" customHeight="1">
      <c r="F425" s="158"/>
    </row>
    <row r="426" spans="6:6" ht="20.100000000000001" customHeight="1">
      <c r="F426" s="158"/>
    </row>
    <row r="427" spans="6:6" ht="20.100000000000001" customHeight="1">
      <c r="F427" s="158"/>
    </row>
    <row r="428" spans="6:6" ht="20.100000000000001" customHeight="1">
      <c r="F428" s="158"/>
    </row>
    <row r="429" spans="6:6" ht="20.100000000000001" customHeight="1">
      <c r="F429" s="158"/>
    </row>
    <row r="430" spans="6:6" ht="20.100000000000001" customHeight="1">
      <c r="F430" s="158"/>
    </row>
    <row r="431" spans="6:6" ht="20.100000000000001" customHeight="1">
      <c r="F431" s="158"/>
    </row>
    <row r="432" spans="6:6" ht="20.100000000000001" customHeight="1">
      <c r="F432" s="158"/>
    </row>
    <row r="433" spans="6:6" ht="20.100000000000001" customHeight="1">
      <c r="F433" s="158"/>
    </row>
    <row r="434" spans="6:6" ht="20.100000000000001" customHeight="1">
      <c r="F434" s="158"/>
    </row>
    <row r="435" spans="6:6" ht="20.100000000000001" customHeight="1">
      <c r="F435" s="158"/>
    </row>
    <row r="436" spans="6:6" ht="20.100000000000001" customHeight="1">
      <c r="F436" s="158"/>
    </row>
    <row r="437" spans="6:6" ht="20.100000000000001" customHeight="1">
      <c r="F437" s="158"/>
    </row>
    <row r="438" spans="6:6" ht="20.100000000000001" customHeight="1">
      <c r="F438" s="158"/>
    </row>
    <row r="439" spans="6:6" ht="20.100000000000001" customHeight="1">
      <c r="F439" s="158"/>
    </row>
    <row r="440" spans="6:6" ht="20.100000000000001" customHeight="1">
      <c r="F440" s="158"/>
    </row>
    <row r="441" spans="6:6" ht="20.100000000000001" customHeight="1">
      <c r="F441" s="158"/>
    </row>
    <row r="442" spans="6:6" ht="20.100000000000001" customHeight="1">
      <c r="F442" s="158"/>
    </row>
    <row r="443" spans="6:6" ht="20.100000000000001" customHeight="1">
      <c r="F443" s="158"/>
    </row>
    <row r="444" spans="6:6" ht="20.100000000000001" customHeight="1">
      <c r="F444" s="158"/>
    </row>
    <row r="445" spans="6:6" ht="20.100000000000001" customHeight="1">
      <c r="F445" s="158"/>
    </row>
    <row r="446" spans="6:6" ht="20.100000000000001" customHeight="1">
      <c r="F446" s="158"/>
    </row>
    <row r="447" spans="6:6" ht="20.100000000000001" customHeight="1">
      <c r="F447" s="158"/>
    </row>
    <row r="448" spans="6:6" ht="20.100000000000001" customHeight="1">
      <c r="F448" s="158"/>
    </row>
    <row r="449" spans="6:6" ht="20.100000000000001" customHeight="1">
      <c r="F449" s="158"/>
    </row>
    <row r="450" spans="6:6" ht="20.100000000000001" customHeight="1">
      <c r="F450" s="158"/>
    </row>
    <row r="451" spans="6:6" ht="20.100000000000001" customHeight="1">
      <c r="F451" s="158"/>
    </row>
    <row r="452" spans="6:6" ht="20.100000000000001" customHeight="1">
      <c r="F452" s="158"/>
    </row>
    <row r="453" spans="6:6" ht="20.100000000000001" customHeight="1">
      <c r="F453" s="158"/>
    </row>
    <row r="454" spans="6:6" ht="20.100000000000001" customHeight="1">
      <c r="F454" s="158"/>
    </row>
    <row r="455" spans="6:6" ht="20.100000000000001" customHeight="1">
      <c r="F455" s="158"/>
    </row>
    <row r="456" spans="6:6" ht="20.100000000000001" customHeight="1">
      <c r="F456" s="158"/>
    </row>
    <row r="457" spans="6:6" ht="20.100000000000001" customHeight="1">
      <c r="F457" s="158"/>
    </row>
    <row r="458" spans="6:6" ht="20.100000000000001" customHeight="1">
      <c r="F458" s="158"/>
    </row>
    <row r="459" spans="6:6" ht="20.100000000000001" customHeight="1">
      <c r="F459" s="158"/>
    </row>
    <row r="460" spans="6:6" ht="20.100000000000001" customHeight="1">
      <c r="F460" s="158"/>
    </row>
    <row r="461" spans="6:6" ht="20.100000000000001" customHeight="1">
      <c r="F461" s="158"/>
    </row>
    <row r="462" spans="6:6" ht="20.100000000000001" customHeight="1">
      <c r="F462" s="158"/>
    </row>
    <row r="463" spans="6:6" ht="20.100000000000001" customHeight="1">
      <c r="F463" s="158"/>
    </row>
    <row r="464" spans="6:6" ht="20.100000000000001" customHeight="1">
      <c r="F464" s="158"/>
    </row>
    <row r="465" spans="6:6" ht="20.100000000000001" customHeight="1">
      <c r="F465" s="158"/>
    </row>
    <row r="466" spans="6:6" ht="20.100000000000001" customHeight="1">
      <c r="F466" s="158"/>
    </row>
    <row r="467" spans="6:6" ht="20.100000000000001" customHeight="1">
      <c r="F467" s="158"/>
    </row>
    <row r="468" spans="6:6" ht="20.100000000000001" customHeight="1">
      <c r="F468" s="158"/>
    </row>
    <row r="469" spans="6:6" ht="20.100000000000001" customHeight="1">
      <c r="F469" s="158"/>
    </row>
    <row r="470" spans="6:6" ht="20.100000000000001" customHeight="1">
      <c r="F470" s="158"/>
    </row>
    <row r="471" spans="6:6" ht="20.100000000000001" customHeight="1">
      <c r="F471" s="158"/>
    </row>
    <row r="472" spans="6:6" ht="20.100000000000001" customHeight="1">
      <c r="F472" s="158"/>
    </row>
    <row r="473" spans="6:6" ht="20.100000000000001" customHeight="1">
      <c r="F473" s="158"/>
    </row>
    <row r="474" spans="6:6" ht="20.100000000000001" customHeight="1">
      <c r="F474" s="158"/>
    </row>
    <row r="475" spans="6:6" ht="20.100000000000001" customHeight="1">
      <c r="F475" s="158"/>
    </row>
    <row r="476" spans="6:6" ht="20.100000000000001" customHeight="1">
      <c r="F476" s="158"/>
    </row>
    <row r="477" spans="6:6" ht="20.100000000000001" customHeight="1">
      <c r="F477" s="158"/>
    </row>
    <row r="478" spans="6:6" ht="20.100000000000001" customHeight="1">
      <c r="F478" s="158"/>
    </row>
    <row r="479" spans="6:6" ht="20.100000000000001" customHeight="1">
      <c r="F479" s="158"/>
    </row>
    <row r="480" spans="6:6" ht="20.100000000000001" customHeight="1">
      <c r="F480" s="158"/>
    </row>
    <row r="481" spans="6:6" ht="20.100000000000001" customHeight="1">
      <c r="F481" s="158"/>
    </row>
    <row r="482" spans="6:6" ht="20.100000000000001" customHeight="1">
      <c r="F482" s="158"/>
    </row>
    <row r="483" spans="6:6" ht="20.100000000000001" customHeight="1">
      <c r="F483" s="158"/>
    </row>
    <row r="484" spans="6:6" ht="20.100000000000001" customHeight="1">
      <c r="F484" s="158"/>
    </row>
    <row r="485" spans="6:6" ht="20.100000000000001" customHeight="1">
      <c r="F485" s="158"/>
    </row>
    <row r="486" spans="6:6" ht="20.100000000000001" customHeight="1">
      <c r="F486" s="158"/>
    </row>
    <row r="487" spans="6:6" ht="20.100000000000001" customHeight="1">
      <c r="F487" s="158"/>
    </row>
    <row r="488" spans="6:6" ht="20.100000000000001" customHeight="1">
      <c r="F488" s="158"/>
    </row>
    <row r="489" spans="6:6" ht="20.100000000000001" customHeight="1">
      <c r="F489" s="158"/>
    </row>
    <row r="490" spans="6:6" ht="20.100000000000001" customHeight="1">
      <c r="F490" s="158"/>
    </row>
    <row r="491" spans="6:6" ht="20.100000000000001" customHeight="1">
      <c r="F491" s="158"/>
    </row>
    <row r="492" spans="6:6" ht="20.100000000000001" customHeight="1">
      <c r="F492" s="158"/>
    </row>
    <row r="493" spans="6:6" ht="20.100000000000001" customHeight="1">
      <c r="F493" s="158"/>
    </row>
    <row r="494" spans="6:6" ht="20.100000000000001" customHeight="1">
      <c r="F494" s="158"/>
    </row>
    <row r="495" spans="6:6" ht="20.100000000000001" customHeight="1">
      <c r="F495" s="158"/>
    </row>
    <row r="496" spans="6:6" ht="20.100000000000001" customHeight="1">
      <c r="F496" s="158"/>
    </row>
    <row r="497" spans="6:6" ht="20.100000000000001" customHeight="1">
      <c r="F497" s="158"/>
    </row>
    <row r="498" spans="6:6" ht="20.100000000000001" customHeight="1">
      <c r="F498" s="158"/>
    </row>
    <row r="499" spans="6:6" ht="20.100000000000001" customHeight="1">
      <c r="F499" s="158"/>
    </row>
    <row r="500" spans="6:6" ht="20.100000000000001" customHeight="1">
      <c r="F500" s="158"/>
    </row>
    <row r="501" spans="6:6" ht="20.100000000000001" customHeight="1">
      <c r="F501" s="158"/>
    </row>
    <row r="502" spans="6:6" ht="20.100000000000001" customHeight="1">
      <c r="F502" s="158"/>
    </row>
    <row r="503" spans="6:6" ht="20.100000000000001" customHeight="1">
      <c r="F503" s="158"/>
    </row>
    <row r="504" spans="6:6" ht="20.100000000000001" customHeight="1">
      <c r="F504" s="158"/>
    </row>
    <row r="505" spans="6:6" ht="20.100000000000001" customHeight="1">
      <c r="F505" s="158"/>
    </row>
    <row r="506" spans="6:6" ht="20.100000000000001" customHeight="1">
      <c r="F506" s="158"/>
    </row>
    <row r="507" spans="6:6" ht="20.100000000000001" customHeight="1">
      <c r="F507" s="158"/>
    </row>
    <row r="508" spans="6:6" ht="20.100000000000001" customHeight="1">
      <c r="F508" s="158"/>
    </row>
    <row r="509" spans="6:6" ht="20.100000000000001" customHeight="1">
      <c r="F509" s="158"/>
    </row>
    <row r="510" spans="6:6" ht="20.100000000000001" customHeight="1">
      <c r="F510" s="158"/>
    </row>
    <row r="511" spans="6:6" ht="20.100000000000001" customHeight="1">
      <c r="F511" s="158"/>
    </row>
    <row r="512" spans="6:6" ht="20.100000000000001" customHeight="1">
      <c r="F512" s="158"/>
    </row>
    <row r="513" spans="6:6" ht="20.100000000000001" customHeight="1">
      <c r="F513" s="158"/>
    </row>
    <row r="514" spans="6:6" ht="20.100000000000001" customHeight="1">
      <c r="F514" s="158"/>
    </row>
    <row r="515" spans="6:6" ht="20.100000000000001" customHeight="1">
      <c r="F515" s="158"/>
    </row>
    <row r="516" spans="6:6" ht="20.100000000000001" customHeight="1">
      <c r="F516" s="158"/>
    </row>
    <row r="517" spans="6:6" ht="20.100000000000001" customHeight="1">
      <c r="F517" s="158"/>
    </row>
    <row r="518" spans="6:6" ht="20.100000000000001" customHeight="1">
      <c r="F518" s="158"/>
    </row>
    <row r="519" spans="6:6" ht="20.100000000000001" customHeight="1">
      <c r="F519" s="158"/>
    </row>
    <row r="520" spans="6:6" ht="20.100000000000001" customHeight="1">
      <c r="F520" s="158"/>
    </row>
    <row r="521" spans="6:6" ht="20.100000000000001" customHeight="1">
      <c r="F521" s="158"/>
    </row>
    <row r="522" spans="6:6" ht="20.100000000000001" customHeight="1">
      <c r="F522" s="158"/>
    </row>
    <row r="523" spans="6:6" ht="20.100000000000001" customHeight="1">
      <c r="F523" s="158"/>
    </row>
    <row r="524" spans="6:6" ht="20.100000000000001" customHeight="1">
      <c r="F524" s="158"/>
    </row>
    <row r="525" spans="6:6" ht="20.100000000000001" customHeight="1">
      <c r="F525" s="158"/>
    </row>
    <row r="526" spans="6:6" ht="20.100000000000001" customHeight="1">
      <c r="F526" s="158"/>
    </row>
    <row r="527" spans="6:6" ht="20.100000000000001" customHeight="1">
      <c r="F527" s="158"/>
    </row>
    <row r="528" spans="6:6" ht="20.100000000000001" customHeight="1">
      <c r="F528" s="158"/>
    </row>
    <row r="529" spans="6:6" ht="20.100000000000001" customHeight="1">
      <c r="F529" s="158"/>
    </row>
    <row r="530" spans="6:6" ht="20.100000000000001" customHeight="1">
      <c r="F530" s="158"/>
    </row>
    <row r="531" spans="6:6" ht="20.100000000000001" customHeight="1">
      <c r="F531" s="158"/>
    </row>
    <row r="532" spans="6:6" ht="20.100000000000001" customHeight="1">
      <c r="F532" s="158"/>
    </row>
    <row r="533" spans="6:6" ht="20.100000000000001" customHeight="1">
      <c r="F533" s="158"/>
    </row>
    <row r="534" spans="6:6" ht="20.100000000000001" customHeight="1">
      <c r="F534" s="158"/>
    </row>
    <row r="535" spans="6:6" ht="20.100000000000001" customHeight="1">
      <c r="F535" s="158"/>
    </row>
    <row r="536" spans="6:6" ht="20.100000000000001" customHeight="1">
      <c r="F536" s="158"/>
    </row>
    <row r="537" spans="6:6" ht="20.100000000000001" customHeight="1">
      <c r="F537" s="158"/>
    </row>
    <row r="538" spans="6:6" ht="20.100000000000001" customHeight="1">
      <c r="F538" s="158"/>
    </row>
    <row r="539" spans="6:6" ht="20.100000000000001" customHeight="1">
      <c r="F539" s="158"/>
    </row>
    <row r="540" spans="6:6" ht="20.100000000000001" customHeight="1">
      <c r="F540" s="158"/>
    </row>
    <row r="541" spans="6:6" ht="20.100000000000001" customHeight="1">
      <c r="F541" s="158"/>
    </row>
    <row r="542" spans="6:6" ht="20.100000000000001" customHeight="1">
      <c r="F542" s="158"/>
    </row>
    <row r="543" spans="6:6" ht="20.100000000000001" customHeight="1">
      <c r="F543" s="158"/>
    </row>
    <row r="544" spans="6:6" ht="20.100000000000001" customHeight="1">
      <c r="F544" s="158"/>
    </row>
    <row r="545" spans="6:6" ht="20.100000000000001" customHeight="1">
      <c r="F545" s="158"/>
    </row>
    <row r="546" spans="6:6" ht="20.100000000000001" customHeight="1">
      <c r="F546" s="158"/>
    </row>
    <row r="547" spans="6:6" ht="20.100000000000001" customHeight="1">
      <c r="F547" s="158"/>
    </row>
    <row r="548" spans="6:6" ht="20.100000000000001" customHeight="1">
      <c r="F548" s="158"/>
    </row>
    <row r="549" spans="6:6" ht="20.100000000000001" customHeight="1">
      <c r="F549" s="158"/>
    </row>
    <row r="550" spans="6:6" ht="20.100000000000001" customHeight="1">
      <c r="F550" s="158"/>
    </row>
    <row r="551" spans="6:6" ht="20.100000000000001" customHeight="1">
      <c r="F551" s="158"/>
    </row>
    <row r="552" spans="6:6" ht="20.100000000000001" customHeight="1">
      <c r="F552" s="158"/>
    </row>
    <row r="553" spans="6:6" ht="20.100000000000001" customHeight="1">
      <c r="F553" s="158"/>
    </row>
    <row r="554" spans="6:6" ht="20.100000000000001" customHeight="1">
      <c r="F554" s="158"/>
    </row>
    <row r="555" spans="6:6" ht="20.100000000000001" customHeight="1">
      <c r="F555" s="158"/>
    </row>
    <row r="556" spans="6:6" ht="20.100000000000001" customHeight="1">
      <c r="F556" s="158"/>
    </row>
    <row r="557" spans="6:6" ht="20.100000000000001" customHeight="1">
      <c r="F557" s="158"/>
    </row>
    <row r="558" spans="6:6" ht="20.100000000000001" customHeight="1">
      <c r="F558" s="158"/>
    </row>
    <row r="559" spans="6:6" ht="20.100000000000001" customHeight="1">
      <c r="F559" s="158"/>
    </row>
    <row r="560" spans="6:6" ht="20.100000000000001" customHeight="1">
      <c r="F560" s="158"/>
    </row>
    <row r="561" spans="6:6" ht="20.100000000000001" customHeight="1">
      <c r="F561" s="158"/>
    </row>
    <row r="562" spans="6:6" ht="20.100000000000001" customHeight="1">
      <c r="F562" s="158"/>
    </row>
    <row r="563" spans="6:6" ht="20.100000000000001" customHeight="1">
      <c r="F563" s="158"/>
    </row>
    <row r="564" spans="6:6" ht="20.100000000000001" customHeight="1">
      <c r="F564" s="158"/>
    </row>
    <row r="565" spans="6:6" ht="20.100000000000001" customHeight="1">
      <c r="F565" s="158"/>
    </row>
    <row r="566" spans="6:6" ht="20.100000000000001" customHeight="1">
      <c r="F566" s="158"/>
    </row>
    <row r="567" spans="6:6" ht="20.100000000000001" customHeight="1">
      <c r="F567" s="158"/>
    </row>
    <row r="568" spans="6:6" ht="20.100000000000001" customHeight="1">
      <c r="F568" s="158"/>
    </row>
    <row r="569" spans="6:6" ht="20.100000000000001" customHeight="1">
      <c r="F569" s="158"/>
    </row>
    <row r="570" spans="6:6" ht="20.100000000000001" customHeight="1">
      <c r="F570" s="158"/>
    </row>
    <row r="571" spans="6:6" ht="20.100000000000001" customHeight="1">
      <c r="F571" s="158"/>
    </row>
    <row r="572" spans="6:6" ht="20.100000000000001" customHeight="1">
      <c r="F572" s="158"/>
    </row>
    <row r="573" spans="6:6" ht="20.100000000000001" customHeight="1">
      <c r="F573" s="158"/>
    </row>
    <row r="574" spans="6:6" ht="20.100000000000001" customHeight="1">
      <c r="F574" s="158"/>
    </row>
    <row r="575" spans="6:6" ht="20.100000000000001" customHeight="1">
      <c r="F575" s="158"/>
    </row>
    <row r="576" spans="6:6" ht="20.100000000000001" customHeight="1">
      <c r="F576" s="158"/>
    </row>
    <row r="577" spans="6:6" ht="20.100000000000001" customHeight="1">
      <c r="F577" s="158"/>
    </row>
    <row r="578" spans="6:6" ht="20.100000000000001" customHeight="1">
      <c r="F578" s="158"/>
    </row>
    <row r="579" spans="6:6" ht="20.100000000000001" customHeight="1">
      <c r="F579" s="158"/>
    </row>
    <row r="580" spans="6:6" ht="20.100000000000001" customHeight="1">
      <c r="F580" s="158"/>
    </row>
    <row r="581" spans="6:6" ht="20.100000000000001" customHeight="1">
      <c r="F581" s="158"/>
    </row>
    <row r="582" spans="6:6" ht="20.100000000000001" customHeight="1">
      <c r="F582" s="158"/>
    </row>
    <row r="583" spans="6:6" ht="20.100000000000001" customHeight="1">
      <c r="F583" s="158"/>
    </row>
    <row r="584" spans="6:6" ht="20.100000000000001" customHeight="1">
      <c r="F584" s="158"/>
    </row>
    <row r="585" spans="6:6" ht="20.100000000000001" customHeight="1">
      <c r="F585" s="158"/>
    </row>
    <row r="586" spans="6:6" ht="20.100000000000001" customHeight="1">
      <c r="F586" s="158"/>
    </row>
    <row r="587" spans="6:6" ht="20.100000000000001" customHeight="1">
      <c r="F587" s="158"/>
    </row>
    <row r="588" spans="6:6" ht="20.100000000000001" customHeight="1">
      <c r="F588" s="158"/>
    </row>
    <row r="589" spans="6:6" ht="20.100000000000001" customHeight="1">
      <c r="F589" s="158"/>
    </row>
    <row r="590" spans="6:6" ht="20.100000000000001" customHeight="1">
      <c r="F590" s="158"/>
    </row>
    <row r="591" spans="6:6" ht="20.100000000000001" customHeight="1">
      <c r="F591" s="158"/>
    </row>
    <row r="592" spans="6:6" ht="20.100000000000001" customHeight="1">
      <c r="F592" s="158"/>
    </row>
    <row r="593" spans="6:6" ht="20.100000000000001" customHeight="1">
      <c r="F593" s="158"/>
    </row>
    <row r="594" spans="6:6" ht="20.100000000000001" customHeight="1">
      <c r="F594" s="158"/>
    </row>
    <row r="595" spans="6:6" ht="20.100000000000001" customHeight="1">
      <c r="F595" s="158"/>
    </row>
    <row r="596" spans="6:6" ht="20.100000000000001" customHeight="1">
      <c r="F596" s="158"/>
    </row>
    <row r="597" spans="6:6" ht="20.100000000000001" customHeight="1">
      <c r="F597" s="158"/>
    </row>
    <row r="598" spans="6:6" ht="20.100000000000001" customHeight="1">
      <c r="F598" s="158"/>
    </row>
    <row r="599" spans="6:6" ht="20.100000000000001" customHeight="1">
      <c r="F599" s="158"/>
    </row>
    <row r="600" spans="6:6" ht="20.100000000000001" customHeight="1">
      <c r="F600" s="158"/>
    </row>
    <row r="601" spans="6:6" ht="20.100000000000001" customHeight="1">
      <c r="F601" s="158"/>
    </row>
    <row r="602" spans="6:6" ht="20.100000000000001" customHeight="1">
      <c r="F602" s="158"/>
    </row>
    <row r="603" spans="6:6" ht="20.100000000000001" customHeight="1">
      <c r="F603" s="158"/>
    </row>
    <row r="604" spans="6:6" ht="20.100000000000001" customHeight="1">
      <c r="F604" s="158"/>
    </row>
    <row r="605" spans="6:6" ht="20.100000000000001" customHeight="1">
      <c r="F605" s="158"/>
    </row>
    <row r="606" spans="6:6" ht="20.100000000000001" customHeight="1">
      <c r="F606" s="158"/>
    </row>
    <row r="607" spans="6:6" ht="20.100000000000001" customHeight="1">
      <c r="F607" s="158"/>
    </row>
    <row r="608" spans="6:6" ht="20.100000000000001" customHeight="1">
      <c r="F608" s="158"/>
    </row>
    <row r="609" spans="6:6" ht="20.100000000000001" customHeight="1">
      <c r="F609" s="158"/>
    </row>
    <row r="610" spans="6:6" ht="20.100000000000001" customHeight="1">
      <c r="F610" s="158"/>
    </row>
    <row r="611" spans="6:6" ht="20.100000000000001" customHeight="1">
      <c r="F611" s="158"/>
    </row>
    <row r="612" spans="6:6" ht="20.100000000000001" customHeight="1">
      <c r="F612" s="158"/>
    </row>
    <row r="613" spans="6:6" ht="20.100000000000001" customHeight="1">
      <c r="F613" s="158"/>
    </row>
    <row r="614" spans="6:6" ht="20.100000000000001" customHeight="1">
      <c r="F614" s="158"/>
    </row>
    <row r="615" spans="6:6" ht="20.100000000000001" customHeight="1">
      <c r="F615" s="158"/>
    </row>
    <row r="616" spans="6:6" ht="20.100000000000001" customHeight="1">
      <c r="F616" s="158"/>
    </row>
    <row r="617" spans="6:6" ht="20.100000000000001" customHeight="1">
      <c r="F617" s="158"/>
    </row>
    <row r="618" spans="6:6" ht="20.100000000000001" customHeight="1">
      <c r="F618" s="158"/>
    </row>
    <row r="619" spans="6:6" ht="20.100000000000001" customHeight="1">
      <c r="F619" s="158"/>
    </row>
    <row r="620" spans="6:6" ht="20.100000000000001" customHeight="1">
      <c r="F620" s="158"/>
    </row>
    <row r="621" spans="6:6" ht="20.100000000000001" customHeight="1">
      <c r="F621" s="158"/>
    </row>
    <row r="622" spans="6:6" ht="20.100000000000001" customHeight="1">
      <c r="F622" s="158"/>
    </row>
    <row r="623" spans="6:6" ht="20.100000000000001" customHeight="1">
      <c r="F623" s="158"/>
    </row>
    <row r="624" spans="6:6" ht="20.100000000000001" customHeight="1">
      <c r="F624" s="158"/>
    </row>
    <row r="625" spans="6:6" ht="20.100000000000001" customHeight="1">
      <c r="F625" s="158"/>
    </row>
    <row r="626" spans="6:6" ht="20.100000000000001" customHeight="1">
      <c r="F626" s="158"/>
    </row>
    <row r="627" spans="6:6" ht="20.100000000000001" customHeight="1">
      <c r="F627" s="158"/>
    </row>
    <row r="628" spans="6:6" ht="20.100000000000001" customHeight="1">
      <c r="F628" s="158"/>
    </row>
    <row r="629" spans="6:6" ht="20.100000000000001" customHeight="1">
      <c r="F629" s="158"/>
    </row>
    <row r="630" spans="6:6" ht="20.100000000000001" customHeight="1">
      <c r="F630" s="158"/>
    </row>
    <row r="631" spans="6:6" ht="20.100000000000001" customHeight="1">
      <c r="F631" s="158"/>
    </row>
    <row r="632" spans="6:6" ht="20.100000000000001" customHeight="1">
      <c r="F632" s="158"/>
    </row>
    <row r="633" spans="6:6" ht="20.100000000000001" customHeight="1">
      <c r="F633" s="158"/>
    </row>
    <row r="634" spans="6:6" ht="20.100000000000001" customHeight="1">
      <c r="F634" s="158"/>
    </row>
    <row r="635" spans="6:6" ht="20.100000000000001" customHeight="1">
      <c r="F635" s="158"/>
    </row>
    <row r="636" spans="6:6" ht="20.100000000000001" customHeight="1">
      <c r="F636" s="158"/>
    </row>
    <row r="637" spans="6:6" ht="20.100000000000001" customHeight="1">
      <c r="F637" s="158"/>
    </row>
    <row r="638" spans="6:6" ht="20.100000000000001" customHeight="1">
      <c r="F638" s="158"/>
    </row>
    <row r="639" spans="6:6" ht="20.100000000000001" customHeight="1">
      <c r="F639" s="158"/>
    </row>
    <row r="640" spans="6:6" ht="20.100000000000001" customHeight="1">
      <c r="F640" s="158"/>
    </row>
    <row r="641" spans="6:6" ht="20.100000000000001" customHeight="1">
      <c r="F641" s="158"/>
    </row>
    <row r="642" spans="6:6" ht="20.100000000000001" customHeight="1">
      <c r="F642" s="158"/>
    </row>
    <row r="643" spans="6:6" ht="20.100000000000001" customHeight="1">
      <c r="F643" s="158"/>
    </row>
    <row r="644" spans="6:6" ht="20.100000000000001" customHeight="1">
      <c r="F644" s="158"/>
    </row>
    <row r="645" spans="6:6" ht="20.100000000000001" customHeight="1">
      <c r="F645" s="158"/>
    </row>
    <row r="646" spans="6:6" ht="20.100000000000001" customHeight="1">
      <c r="F646" s="158"/>
    </row>
    <row r="647" spans="6:6" ht="20.100000000000001" customHeight="1">
      <c r="F647" s="158"/>
    </row>
    <row r="648" spans="6:6" ht="20.100000000000001" customHeight="1">
      <c r="F648" s="158"/>
    </row>
    <row r="649" spans="6:6" ht="20.100000000000001" customHeight="1">
      <c r="F649" s="158"/>
    </row>
    <row r="650" spans="6:6" ht="20.100000000000001" customHeight="1">
      <c r="F650" s="158"/>
    </row>
    <row r="651" spans="6:6" ht="20.100000000000001" customHeight="1">
      <c r="F651" s="158"/>
    </row>
    <row r="652" spans="6:6" ht="20.100000000000001" customHeight="1">
      <c r="F652" s="158"/>
    </row>
    <row r="653" spans="6:6" ht="20.100000000000001" customHeight="1">
      <c r="F653" s="158"/>
    </row>
    <row r="654" spans="6:6" ht="20.100000000000001" customHeight="1">
      <c r="F654" s="158"/>
    </row>
    <row r="655" spans="6:6" ht="20.100000000000001" customHeight="1">
      <c r="F655" s="158"/>
    </row>
    <row r="656" spans="6:6" ht="20.100000000000001" customHeight="1">
      <c r="F656" s="158"/>
    </row>
    <row r="657" spans="6:6" ht="20.100000000000001" customHeight="1">
      <c r="F657" s="158"/>
    </row>
    <row r="658" spans="6:6" ht="20.100000000000001" customHeight="1">
      <c r="F658" s="158"/>
    </row>
    <row r="659" spans="6:6" ht="20.100000000000001" customHeight="1">
      <c r="F659" s="158"/>
    </row>
    <row r="660" spans="6:6" ht="20.100000000000001" customHeight="1">
      <c r="F660" s="158"/>
    </row>
    <row r="661" spans="6:6" ht="20.100000000000001" customHeight="1">
      <c r="F661" s="158"/>
    </row>
    <row r="662" spans="6:6" ht="20.100000000000001" customHeight="1">
      <c r="F662" s="158"/>
    </row>
    <row r="663" spans="6:6" ht="20.100000000000001" customHeight="1">
      <c r="F663" s="158"/>
    </row>
    <row r="664" spans="6:6" ht="20.100000000000001" customHeight="1">
      <c r="F664" s="158"/>
    </row>
    <row r="665" spans="6:6" ht="20.100000000000001" customHeight="1">
      <c r="F665" s="158"/>
    </row>
    <row r="666" spans="6:6" ht="20.100000000000001" customHeight="1">
      <c r="F666" s="158"/>
    </row>
    <row r="667" spans="6:6" ht="20.100000000000001" customHeight="1">
      <c r="F667" s="158"/>
    </row>
    <row r="668" spans="6:6" ht="20.100000000000001" customHeight="1">
      <c r="F668" s="158"/>
    </row>
    <row r="669" spans="6:6" ht="20.100000000000001" customHeight="1">
      <c r="F669" s="158"/>
    </row>
    <row r="670" spans="6:6" ht="20.100000000000001" customHeight="1">
      <c r="F670" s="158"/>
    </row>
    <row r="671" spans="6:6" ht="20.100000000000001" customHeight="1">
      <c r="F671" s="158"/>
    </row>
    <row r="672" spans="6:6" ht="20.100000000000001" customHeight="1">
      <c r="F672" s="158"/>
    </row>
    <row r="673" spans="6:6" ht="20.100000000000001" customHeight="1">
      <c r="F673" s="158"/>
    </row>
    <row r="674" spans="6:6" ht="20.100000000000001" customHeight="1">
      <c r="F674" s="158"/>
    </row>
    <row r="675" spans="6:6" ht="20.100000000000001" customHeight="1">
      <c r="F675" s="158"/>
    </row>
    <row r="676" spans="6:6" ht="20.100000000000001" customHeight="1">
      <c r="F676" s="158"/>
    </row>
    <row r="677" spans="6:6" ht="20.100000000000001" customHeight="1">
      <c r="F677" s="158"/>
    </row>
    <row r="678" spans="6:6" ht="20.100000000000001" customHeight="1">
      <c r="F678" s="158"/>
    </row>
    <row r="679" spans="6:6" ht="20.100000000000001" customHeight="1">
      <c r="F679" s="158"/>
    </row>
    <row r="680" spans="6:6" ht="20.100000000000001" customHeight="1">
      <c r="F680" s="158"/>
    </row>
    <row r="681" spans="6:6" ht="20.100000000000001" customHeight="1">
      <c r="F681" s="158"/>
    </row>
    <row r="682" spans="6:6" ht="20.100000000000001" customHeight="1">
      <c r="F682" s="158"/>
    </row>
    <row r="683" spans="6:6" ht="20.100000000000001" customHeight="1">
      <c r="F683" s="158"/>
    </row>
    <row r="684" spans="6:6" ht="20.100000000000001" customHeight="1">
      <c r="F684" s="158"/>
    </row>
    <row r="685" spans="6:6" ht="20.100000000000001" customHeight="1">
      <c r="F685" s="158"/>
    </row>
    <row r="686" spans="6:6" ht="20.100000000000001" customHeight="1">
      <c r="F686" s="158"/>
    </row>
    <row r="687" spans="6:6" ht="20.100000000000001" customHeight="1">
      <c r="F687" s="158"/>
    </row>
    <row r="688" spans="6:6" ht="20.100000000000001" customHeight="1">
      <c r="F688" s="158"/>
    </row>
    <row r="689" spans="6:6" ht="20.100000000000001" customHeight="1">
      <c r="F689" s="158"/>
    </row>
    <row r="690" spans="6:6" ht="20.100000000000001" customHeight="1">
      <c r="F690" s="158"/>
    </row>
    <row r="691" spans="6:6" ht="20.100000000000001" customHeight="1">
      <c r="F691" s="158"/>
    </row>
    <row r="692" spans="6:6" ht="20.100000000000001" customHeight="1">
      <c r="F692" s="158"/>
    </row>
    <row r="693" spans="6:6" ht="20.100000000000001" customHeight="1">
      <c r="F693" s="158"/>
    </row>
    <row r="694" spans="6:6" ht="20.100000000000001" customHeight="1">
      <c r="F694" s="158"/>
    </row>
    <row r="695" spans="6:6" ht="20.100000000000001" customHeight="1">
      <c r="F695" s="158"/>
    </row>
    <row r="696" spans="6:6" ht="20.100000000000001" customHeight="1">
      <c r="F696" s="158"/>
    </row>
    <row r="697" spans="6:6" ht="20.100000000000001" customHeight="1">
      <c r="F697" s="158"/>
    </row>
    <row r="698" spans="6:6" ht="20.100000000000001" customHeight="1">
      <c r="F698" s="158"/>
    </row>
    <row r="699" spans="6:6" ht="20.100000000000001" customHeight="1">
      <c r="F699" s="158"/>
    </row>
    <row r="700" spans="6:6" ht="20.100000000000001" customHeight="1">
      <c r="F700" s="158"/>
    </row>
    <row r="701" spans="6:6" ht="20.100000000000001" customHeight="1">
      <c r="F701" s="158"/>
    </row>
    <row r="702" spans="6:6" ht="20.100000000000001" customHeight="1">
      <c r="F702" s="158"/>
    </row>
    <row r="703" spans="6:6" ht="20.100000000000001" customHeight="1">
      <c r="F703" s="158"/>
    </row>
    <row r="704" spans="6:6" ht="20.100000000000001" customHeight="1">
      <c r="F704" s="158"/>
    </row>
    <row r="705" spans="6:6" ht="20.100000000000001" customHeight="1">
      <c r="F705" s="158"/>
    </row>
    <row r="706" spans="6:6" ht="20.100000000000001" customHeight="1">
      <c r="F706" s="158"/>
    </row>
    <row r="707" spans="6:6" ht="20.100000000000001" customHeight="1">
      <c r="F707" s="158"/>
    </row>
    <row r="708" spans="6:6" ht="20.100000000000001" customHeight="1">
      <c r="F708" s="158"/>
    </row>
    <row r="709" spans="6:6" ht="20.100000000000001" customHeight="1">
      <c r="F709" s="158"/>
    </row>
    <row r="710" spans="6:6" ht="20.100000000000001" customHeight="1">
      <c r="F710" s="158"/>
    </row>
    <row r="711" spans="6:6" ht="20.100000000000001" customHeight="1">
      <c r="F711" s="158"/>
    </row>
    <row r="712" spans="6:6" ht="20.100000000000001" customHeight="1">
      <c r="F712" s="158"/>
    </row>
    <row r="713" spans="6:6" ht="20.100000000000001" customHeight="1">
      <c r="F713" s="158"/>
    </row>
    <row r="714" spans="6:6" ht="20.100000000000001" customHeight="1">
      <c r="F714" s="158"/>
    </row>
    <row r="715" spans="6:6" ht="20.100000000000001" customHeight="1">
      <c r="F715" s="158"/>
    </row>
    <row r="716" spans="6:6" ht="20.100000000000001" customHeight="1">
      <c r="F716" s="158"/>
    </row>
    <row r="717" spans="6:6" ht="20.100000000000001" customHeight="1">
      <c r="F717" s="158"/>
    </row>
    <row r="718" spans="6:6" ht="20.100000000000001" customHeight="1">
      <c r="F718" s="158"/>
    </row>
    <row r="719" spans="6:6" ht="20.100000000000001" customHeight="1">
      <c r="F719" s="158"/>
    </row>
    <row r="720" spans="6:6" ht="20.100000000000001" customHeight="1">
      <c r="F720" s="158"/>
    </row>
    <row r="721" spans="6:6" ht="20.100000000000001" customHeight="1">
      <c r="F721" s="158"/>
    </row>
    <row r="722" spans="6:6" ht="20.100000000000001" customHeight="1">
      <c r="F722" s="158"/>
    </row>
    <row r="723" spans="6:6" ht="20.100000000000001" customHeight="1">
      <c r="F723" s="158"/>
    </row>
    <row r="724" spans="6:6" ht="20.100000000000001" customHeight="1">
      <c r="F724" s="158"/>
    </row>
    <row r="725" spans="6:6" ht="20.100000000000001" customHeight="1">
      <c r="F725" s="158"/>
    </row>
    <row r="726" spans="6:6" ht="20.100000000000001" customHeight="1">
      <c r="F726" s="158"/>
    </row>
    <row r="727" spans="6:6" ht="20.100000000000001" customHeight="1">
      <c r="F727" s="158"/>
    </row>
    <row r="728" spans="6:6" ht="20.100000000000001" customHeight="1">
      <c r="F728" s="158"/>
    </row>
    <row r="729" spans="6:6" ht="20.100000000000001" customHeight="1">
      <c r="F729" s="158"/>
    </row>
    <row r="730" spans="6:6" ht="20.100000000000001" customHeight="1">
      <c r="F730" s="158"/>
    </row>
    <row r="731" spans="6:6" ht="20.100000000000001" customHeight="1">
      <c r="F731" s="158"/>
    </row>
    <row r="732" spans="6:6" ht="20.100000000000001" customHeight="1">
      <c r="F732" s="158"/>
    </row>
    <row r="733" spans="6:6" ht="20.100000000000001" customHeight="1">
      <c r="F733" s="158"/>
    </row>
    <row r="734" spans="6:6" ht="20.100000000000001" customHeight="1">
      <c r="F734" s="158"/>
    </row>
    <row r="735" spans="6:6" ht="20.100000000000001" customHeight="1">
      <c r="F735" s="158"/>
    </row>
    <row r="736" spans="6:6" ht="20.100000000000001" customHeight="1">
      <c r="F736" s="158"/>
    </row>
    <row r="737" spans="6:6" ht="20.100000000000001" customHeight="1">
      <c r="F737" s="158"/>
    </row>
    <row r="738" spans="6:6" ht="20.100000000000001" customHeight="1">
      <c r="F738" s="158"/>
    </row>
    <row r="739" spans="6:6" ht="20.100000000000001" customHeight="1">
      <c r="F739" s="158"/>
    </row>
    <row r="740" spans="6:6" ht="20.100000000000001" customHeight="1">
      <c r="F740" s="158"/>
    </row>
    <row r="741" spans="6:6" ht="20.100000000000001" customHeight="1">
      <c r="F741" s="158"/>
    </row>
    <row r="742" spans="6:6" ht="20.100000000000001" customHeight="1">
      <c r="F742" s="158"/>
    </row>
    <row r="743" spans="6:6" ht="20.100000000000001" customHeight="1">
      <c r="F743" s="158"/>
    </row>
    <row r="744" spans="6:6" ht="20.100000000000001" customHeight="1">
      <c r="F744" s="158"/>
    </row>
    <row r="745" spans="6:6" ht="20.100000000000001" customHeight="1">
      <c r="F745" s="158"/>
    </row>
    <row r="746" spans="6:6" ht="20.100000000000001" customHeight="1">
      <c r="F746" s="158"/>
    </row>
    <row r="747" spans="6:6" ht="20.100000000000001" customHeight="1">
      <c r="F747" s="158"/>
    </row>
    <row r="748" spans="6:6" ht="20.100000000000001" customHeight="1">
      <c r="F748" s="158"/>
    </row>
    <row r="749" spans="6:6" ht="20.100000000000001" customHeight="1">
      <c r="F749" s="158"/>
    </row>
    <row r="750" spans="6:6" ht="20.100000000000001" customHeight="1">
      <c r="F750" s="158"/>
    </row>
    <row r="751" spans="6:6" ht="20.100000000000001" customHeight="1">
      <c r="F751" s="158"/>
    </row>
    <row r="752" spans="6:6" ht="20.100000000000001" customHeight="1">
      <c r="F752" s="158"/>
    </row>
    <row r="753" spans="6:6" ht="20.100000000000001" customHeight="1">
      <c r="F753" s="158"/>
    </row>
    <row r="754" spans="6:6" ht="20.100000000000001" customHeight="1">
      <c r="F754" s="158"/>
    </row>
    <row r="755" spans="6:6" ht="20.100000000000001" customHeight="1">
      <c r="F755" s="158"/>
    </row>
    <row r="756" spans="6:6" ht="20.100000000000001" customHeight="1">
      <c r="F756" s="158"/>
    </row>
    <row r="757" spans="6:6" ht="20.100000000000001" customHeight="1">
      <c r="F757" s="158"/>
    </row>
    <row r="758" spans="6:6" ht="20.100000000000001" customHeight="1">
      <c r="F758" s="158"/>
    </row>
    <row r="759" spans="6:6" ht="20.100000000000001" customHeight="1">
      <c r="F759" s="158"/>
    </row>
    <row r="760" spans="6:6" ht="20.100000000000001" customHeight="1">
      <c r="F760" s="158"/>
    </row>
    <row r="761" spans="6:6" ht="20.100000000000001" customHeight="1">
      <c r="F761" s="158"/>
    </row>
    <row r="762" spans="6:6" ht="20.100000000000001" customHeight="1">
      <c r="F762" s="158"/>
    </row>
    <row r="763" spans="6:6" ht="20.100000000000001" customHeight="1">
      <c r="F763" s="158"/>
    </row>
    <row r="764" spans="6:6" ht="20.100000000000001" customHeight="1">
      <c r="F764" s="158"/>
    </row>
    <row r="765" spans="6:6" ht="20.100000000000001" customHeight="1">
      <c r="F765" s="158"/>
    </row>
    <row r="766" spans="6:6" ht="20.100000000000001" customHeight="1">
      <c r="F766" s="158"/>
    </row>
    <row r="767" spans="6:6" ht="20.100000000000001" customHeight="1">
      <c r="F767" s="158"/>
    </row>
    <row r="768" spans="6:6" ht="20.100000000000001" customHeight="1">
      <c r="F768" s="158"/>
    </row>
    <row r="769" spans="6:6" ht="20.100000000000001" customHeight="1">
      <c r="F769" s="158"/>
    </row>
    <row r="770" spans="6:6" ht="20.100000000000001" customHeight="1">
      <c r="F770" s="158"/>
    </row>
    <row r="771" spans="6:6" ht="20.100000000000001" customHeight="1">
      <c r="F771" s="158"/>
    </row>
    <row r="772" spans="6:6" ht="20.100000000000001" customHeight="1">
      <c r="F772" s="158"/>
    </row>
    <row r="773" spans="6:6" ht="20.100000000000001" customHeight="1">
      <c r="F773" s="158"/>
    </row>
    <row r="774" spans="6:6" ht="20.100000000000001" customHeight="1">
      <c r="F774" s="158"/>
    </row>
    <row r="775" spans="6:6" ht="20.100000000000001" customHeight="1">
      <c r="F775" s="158"/>
    </row>
    <row r="776" spans="6:6" ht="20.100000000000001" customHeight="1">
      <c r="F776" s="158"/>
    </row>
    <row r="777" spans="6:6" ht="20.100000000000001" customHeight="1">
      <c r="F777" s="158"/>
    </row>
    <row r="778" spans="6:6" ht="20.100000000000001" customHeight="1">
      <c r="F778" s="158"/>
    </row>
    <row r="779" spans="6:6" ht="20.100000000000001" customHeight="1">
      <c r="F779" s="158"/>
    </row>
    <row r="780" spans="6:6" ht="20.100000000000001" customHeight="1">
      <c r="F780" s="158"/>
    </row>
    <row r="781" spans="6:6" ht="20.100000000000001" customHeight="1">
      <c r="F781" s="158"/>
    </row>
    <row r="782" spans="6:6" ht="20.100000000000001" customHeight="1">
      <c r="F782" s="158"/>
    </row>
    <row r="783" spans="6:6" ht="20.100000000000001" customHeight="1">
      <c r="F783" s="158"/>
    </row>
    <row r="784" spans="6:6" ht="20.100000000000001" customHeight="1">
      <c r="F784" s="158"/>
    </row>
    <row r="785" spans="6:6" ht="20.100000000000001" customHeight="1">
      <c r="F785" s="158"/>
    </row>
    <row r="786" spans="6:6" ht="20.100000000000001" customHeight="1">
      <c r="F786" s="158"/>
    </row>
    <row r="787" spans="6:6" ht="20.100000000000001" customHeight="1">
      <c r="F787" s="158"/>
    </row>
    <row r="788" spans="6:6" ht="20.100000000000001" customHeight="1">
      <c r="F788" s="158"/>
    </row>
    <row r="789" spans="6:6" ht="20.100000000000001" customHeight="1">
      <c r="F789" s="158"/>
    </row>
    <row r="790" spans="6:6" ht="20.100000000000001" customHeight="1">
      <c r="F790" s="158"/>
    </row>
    <row r="791" spans="6:6" ht="20.100000000000001" customHeight="1">
      <c r="F791" s="158"/>
    </row>
    <row r="792" spans="6:6" ht="20.100000000000001" customHeight="1">
      <c r="F792" s="158"/>
    </row>
    <row r="793" spans="6:6" ht="20.100000000000001" customHeight="1">
      <c r="F793" s="158"/>
    </row>
    <row r="794" spans="6:6" ht="20.100000000000001" customHeight="1">
      <c r="F794" s="158"/>
    </row>
    <row r="795" spans="6:6" ht="20.100000000000001" customHeight="1">
      <c r="F795" s="158"/>
    </row>
    <row r="796" spans="6:6" ht="20.100000000000001" customHeight="1">
      <c r="F796" s="158"/>
    </row>
    <row r="797" spans="6:6" ht="20.100000000000001" customHeight="1">
      <c r="F797" s="158"/>
    </row>
    <row r="798" spans="6:6" ht="20.100000000000001" customHeight="1">
      <c r="F798" s="158"/>
    </row>
    <row r="799" spans="6:6" ht="20.100000000000001" customHeight="1">
      <c r="F799" s="158"/>
    </row>
    <row r="800" spans="6:6" ht="20.100000000000001" customHeight="1">
      <c r="F800" s="158"/>
    </row>
    <row r="801" spans="6:6" ht="20.100000000000001" customHeight="1">
      <c r="F801" s="158"/>
    </row>
    <row r="802" spans="6:6" ht="20.100000000000001" customHeight="1">
      <c r="F802" s="158"/>
    </row>
    <row r="803" spans="6:6" ht="20.100000000000001" customHeight="1">
      <c r="F803" s="158"/>
    </row>
    <row r="804" spans="6:6" ht="20.100000000000001" customHeight="1">
      <c r="F804" s="158"/>
    </row>
    <row r="805" spans="6:6" ht="20.100000000000001" customHeight="1">
      <c r="F805" s="158"/>
    </row>
    <row r="806" spans="6:6" ht="20.100000000000001" customHeight="1">
      <c r="F806" s="158"/>
    </row>
    <row r="807" spans="6:6" ht="20.100000000000001" customHeight="1">
      <c r="F807" s="158"/>
    </row>
    <row r="808" spans="6:6" ht="20.100000000000001" customHeight="1">
      <c r="F808" s="158"/>
    </row>
    <row r="809" spans="6:6" ht="20.100000000000001" customHeight="1">
      <c r="F809" s="158"/>
    </row>
    <row r="810" spans="6:6" ht="20.100000000000001" customHeight="1">
      <c r="F810" s="158"/>
    </row>
    <row r="811" spans="6:6" ht="20.100000000000001" customHeight="1">
      <c r="F811" s="158"/>
    </row>
    <row r="812" spans="6:6" ht="20.100000000000001" customHeight="1">
      <c r="F812" s="158"/>
    </row>
    <row r="813" spans="6:6" ht="20.100000000000001" customHeight="1">
      <c r="F813" s="158"/>
    </row>
    <row r="814" spans="6:6" ht="20.100000000000001" customHeight="1">
      <c r="F814" s="158"/>
    </row>
    <row r="815" spans="6:6" ht="20.100000000000001" customHeight="1">
      <c r="F815" s="158"/>
    </row>
    <row r="816" spans="6:6" ht="20.100000000000001" customHeight="1">
      <c r="F816" s="158"/>
    </row>
    <row r="817" spans="6:6" ht="20.100000000000001" customHeight="1">
      <c r="F817" s="158"/>
    </row>
    <row r="818" spans="6:6" ht="20.100000000000001" customHeight="1">
      <c r="F818" s="158"/>
    </row>
    <row r="819" spans="6:6" ht="20.100000000000001" customHeight="1">
      <c r="F819" s="158"/>
    </row>
    <row r="820" spans="6:6" ht="20.100000000000001" customHeight="1">
      <c r="F820" s="158"/>
    </row>
    <row r="821" spans="6:6" ht="20.100000000000001" customHeight="1">
      <c r="F821" s="158"/>
    </row>
    <row r="822" spans="6:6" ht="20.100000000000001" customHeight="1">
      <c r="F822" s="158"/>
    </row>
    <row r="823" spans="6:6" ht="20.100000000000001" customHeight="1">
      <c r="F823" s="158"/>
    </row>
    <row r="824" spans="6:6" ht="20.100000000000001" customHeight="1">
      <c r="F824" s="158"/>
    </row>
    <row r="825" spans="6:6" ht="20.100000000000001" customHeight="1">
      <c r="F825" s="158"/>
    </row>
    <row r="826" spans="6:6" ht="20.100000000000001" customHeight="1">
      <c r="F826" s="158"/>
    </row>
    <row r="827" spans="6:6" ht="20.100000000000001" customHeight="1">
      <c r="F827" s="158"/>
    </row>
    <row r="828" spans="6:6" ht="20.100000000000001" customHeight="1">
      <c r="F828" s="158"/>
    </row>
    <row r="829" spans="6:6" ht="20.100000000000001" customHeight="1">
      <c r="F829" s="158"/>
    </row>
    <row r="830" spans="6:6" ht="20.100000000000001" customHeight="1">
      <c r="F830" s="158"/>
    </row>
    <row r="831" spans="6:6" ht="20.100000000000001" customHeight="1">
      <c r="F831" s="158"/>
    </row>
    <row r="832" spans="6:6" ht="20.100000000000001" customHeight="1">
      <c r="F832" s="158"/>
    </row>
    <row r="833" spans="6:6" ht="20.100000000000001" customHeight="1">
      <c r="F833" s="158"/>
    </row>
    <row r="834" spans="6:6" ht="20.100000000000001" customHeight="1">
      <c r="F834" s="158"/>
    </row>
    <row r="835" spans="6:6" ht="20.100000000000001" customHeight="1">
      <c r="F835" s="158"/>
    </row>
    <row r="836" spans="6:6" ht="20.100000000000001" customHeight="1">
      <c r="F836" s="158"/>
    </row>
    <row r="837" spans="6:6" ht="20.100000000000001" customHeight="1">
      <c r="F837" s="158"/>
    </row>
    <row r="838" spans="6:6" ht="20.100000000000001" customHeight="1">
      <c r="F838" s="158"/>
    </row>
    <row r="839" spans="6:6" ht="20.100000000000001" customHeight="1">
      <c r="F839" s="158"/>
    </row>
    <row r="840" spans="6:6" ht="20.100000000000001" customHeight="1">
      <c r="F840" s="158"/>
    </row>
    <row r="841" spans="6:6" ht="20.100000000000001" customHeight="1">
      <c r="F841" s="158"/>
    </row>
    <row r="842" spans="6:6" ht="20.100000000000001" customHeight="1">
      <c r="F842" s="158"/>
    </row>
    <row r="843" spans="6:6" ht="20.100000000000001" customHeight="1">
      <c r="F843" s="158"/>
    </row>
    <row r="844" spans="6:6" ht="20.100000000000001" customHeight="1">
      <c r="F844" s="158"/>
    </row>
    <row r="845" spans="6:6" ht="20.100000000000001" customHeight="1">
      <c r="F845" s="158"/>
    </row>
    <row r="846" spans="6:6" ht="20.100000000000001" customHeight="1">
      <c r="F846" s="158"/>
    </row>
    <row r="847" spans="6:6" ht="20.100000000000001" customHeight="1">
      <c r="F847" s="158"/>
    </row>
    <row r="848" spans="6:6" ht="20.100000000000001" customHeight="1">
      <c r="F848" s="158"/>
    </row>
    <row r="849" spans="6:6" ht="20.100000000000001" customHeight="1">
      <c r="F849" s="158"/>
    </row>
    <row r="850" spans="6:6" ht="20.100000000000001" customHeight="1">
      <c r="F850" s="158"/>
    </row>
    <row r="851" spans="6:6" ht="20.100000000000001" customHeight="1">
      <c r="F851" s="158"/>
    </row>
    <row r="852" spans="6:6" ht="20.100000000000001" customHeight="1">
      <c r="F852" s="158"/>
    </row>
    <row r="853" spans="6:6" ht="20.100000000000001" customHeight="1">
      <c r="F853" s="158"/>
    </row>
    <row r="854" spans="6:6" ht="20.100000000000001" customHeight="1">
      <c r="F854" s="158"/>
    </row>
    <row r="855" spans="6:6" ht="20.100000000000001" customHeight="1">
      <c r="F855" s="158"/>
    </row>
    <row r="856" spans="6:6" ht="20.100000000000001" customHeight="1">
      <c r="F856" s="158"/>
    </row>
    <row r="857" spans="6:6" ht="20.100000000000001" customHeight="1">
      <c r="F857" s="158"/>
    </row>
    <row r="858" spans="6:6" ht="20.100000000000001" customHeight="1">
      <c r="F858" s="158"/>
    </row>
    <row r="859" spans="6:6" ht="20.100000000000001" customHeight="1">
      <c r="F859" s="158"/>
    </row>
    <row r="860" spans="6:6" ht="20.100000000000001" customHeight="1">
      <c r="F860" s="158"/>
    </row>
    <row r="861" spans="6:6" ht="20.100000000000001" customHeight="1">
      <c r="F861" s="158"/>
    </row>
    <row r="862" spans="6:6" ht="20.100000000000001" customHeight="1">
      <c r="F862" s="158"/>
    </row>
    <row r="863" spans="6:6" ht="20.100000000000001" customHeight="1">
      <c r="F863" s="158"/>
    </row>
    <row r="864" spans="6:6" ht="20.100000000000001" customHeight="1">
      <c r="F864" s="158"/>
    </row>
    <row r="865" spans="6:6" ht="20.100000000000001" customHeight="1">
      <c r="F865" s="158"/>
    </row>
    <row r="866" spans="6:6" ht="20.100000000000001" customHeight="1">
      <c r="F866" s="158"/>
    </row>
    <row r="867" spans="6:6" ht="20.100000000000001" customHeight="1">
      <c r="F867" s="158"/>
    </row>
    <row r="868" spans="6:6" ht="20.100000000000001" customHeight="1">
      <c r="F868" s="158"/>
    </row>
    <row r="869" spans="6:6" ht="20.100000000000001" customHeight="1">
      <c r="F869" s="158"/>
    </row>
    <row r="870" spans="6:6" ht="20.100000000000001" customHeight="1">
      <c r="F870" s="158"/>
    </row>
    <row r="871" spans="6:6" ht="20.100000000000001" customHeight="1">
      <c r="F871" s="158"/>
    </row>
    <row r="872" spans="6:6" ht="20.100000000000001" customHeight="1">
      <c r="F872" s="158"/>
    </row>
    <row r="873" spans="6:6" ht="20.100000000000001" customHeight="1">
      <c r="F873" s="158"/>
    </row>
    <row r="874" spans="6:6" ht="20.100000000000001" customHeight="1">
      <c r="F874" s="158"/>
    </row>
    <row r="875" spans="6:6" ht="20.100000000000001" customHeight="1">
      <c r="F875" s="158"/>
    </row>
    <row r="876" spans="6:6" ht="20.100000000000001" customHeight="1">
      <c r="F876" s="158"/>
    </row>
    <row r="877" spans="6:6" ht="20.100000000000001" customHeight="1">
      <c r="F877" s="158"/>
    </row>
    <row r="878" spans="6:6" ht="20.100000000000001" customHeight="1">
      <c r="F878" s="158"/>
    </row>
    <row r="879" spans="6:6" ht="20.100000000000001" customHeight="1">
      <c r="F879" s="158"/>
    </row>
    <row r="880" spans="6:6" ht="20.100000000000001" customHeight="1">
      <c r="F880" s="158"/>
    </row>
    <row r="881" spans="6:6" ht="20.100000000000001" customHeight="1">
      <c r="F881" s="158"/>
    </row>
    <row r="882" spans="6:6" ht="20.100000000000001" customHeight="1">
      <c r="F882" s="158"/>
    </row>
    <row r="883" spans="6:6" ht="20.100000000000001" customHeight="1">
      <c r="F883" s="158"/>
    </row>
    <row r="884" spans="6:6" ht="20.100000000000001" customHeight="1">
      <c r="F884" s="158"/>
    </row>
    <row r="885" spans="6:6" ht="20.100000000000001" customHeight="1">
      <c r="F885" s="158"/>
    </row>
    <row r="886" spans="6:6" ht="20.100000000000001" customHeight="1">
      <c r="F886" s="158"/>
    </row>
    <row r="887" spans="6:6" ht="20.100000000000001" customHeight="1">
      <c r="F887" s="158"/>
    </row>
    <row r="888" spans="6:6" ht="20.100000000000001" customHeight="1">
      <c r="F888" s="158"/>
    </row>
    <row r="889" spans="6:6" ht="20.100000000000001" customHeight="1">
      <c r="F889" s="158"/>
    </row>
    <row r="890" spans="6:6" ht="20.100000000000001" customHeight="1">
      <c r="F890" s="158"/>
    </row>
    <row r="891" spans="6:6" ht="20.100000000000001" customHeight="1">
      <c r="F891" s="158"/>
    </row>
    <row r="892" spans="6:6" ht="20.100000000000001" customHeight="1">
      <c r="F892" s="158"/>
    </row>
    <row r="893" spans="6:6" ht="20.100000000000001" customHeight="1">
      <c r="F893" s="158"/>
    </row>
    <row r="894" spans="6:6" ht="20.100000000000001" customHeight="1">
      <c r="F894" s="158"/>
    </row>
    <row r="895" spans="6:6" ht="20.100000000000001" customHeight="1">
      <c r="F895" s="158"/>
    </row>
    <row r="896" spans="6:6" ht="20.100000000000001" customHeight="1">
      <c r="F896" s="158"/>
    </row>
    <row r="897" spans="6:6" ht="20.100000000000001" customHeight="1">
      <c r="F897" s="158"/>
    </row>
    <row r="898" spans="6:6" ht="20.100000000000001" customHeight="1">
      <c r="F898" s="158"/>
    </row>
    <row r="899" spans="6:6" ht="20.100000000000001" customHeight="1">
      <c r="F899" s="158"/>
    </row>
    <row r="900" spans="6:6" ht="20.100000000000001" customHeight="1">
      <c r="F900" s="158"/>
    </row>
    <row r="901" spans="6:6" ht="20.100000000000001" customHeight="1">
      <c r="F901" s="158"/>
    </row>
    <row r="902" spans="6:6" ht="20.100000000000001" customHeight="1">
      <c r="F902" s="158"/>
    </row>
    <row r="903" spans="6:6" ht="20.100000000000001" customHeight="1">
      <c r="F903" s="158"/>
    </row>
    <row r="904" spans="6:6" ht="20.100000000000001" customHeight="1">
      <c r="F904" s="158"/>
    </row>
    <row r="905" spans="6:6" ht="20.100000000000001" customHeight="1">
      <c r="F905" s="158"/>
    </row>
    <row r="906" spans="6:6" ht="20.100000000000001" customHeight="1">
      <c r="F906" s="158"/>
    </row>
    <row r="907" spans="6:6" ht="20.100000000000001" customHeight="1">
      <c r="F907" s="158"/>
    </row>
    <row r="908" spans="6:6" ht="20.100000000000001" customHeight="1">
      <c r="F908" s="158"/>
    </row>
    <row r="909" spans="6:6" ht="20.100000000000001" customHeight="1">
      <c r="F909" s="158"/>
    </row>
    <row r="910" spans="6:6" ht="20.100000000000001" customHeight="1">
      <c r="F910" s="158"/>
    </row>
    <row r="911" spans="6:6" ht="20.100000000000001" customHeight="1">
      <c r="F911" s="158"/>
    </row>
    <row r="912" spans="6:6" ht="20.100000000000001" customHeight="1">
      <c r="F912" s="158"/>
    </row>
    <row r="913" spans="6:6" ht="20.100000000000001" customHeight="1">
      <c r="F913" s="158"/>
    </row>
    <row r="914" spans="6:6" ht="20.100000000000001" customHeight="1">
      <c r="F914" s="158"/>
    </row>
    <row r="915" spans="6:6" ht="20.100000000000001" customHeight="1">
      <c r="F915" s="158"/>
    </row>
    <row r="916" spans="6:6" ht="20.100000000000001" customHeight="1">
      <c r="F916" s="158"/>
    </row>
    <row r="917" spans="6:6" ht="20.100000000000001" customHeight="1">
      <c r="F917" s="158"/>
    </row>
    <row r="918" spans="6:6" ht="20.100000000000001" customHeight="1">
      <c r="F918" s="158"/>
    </row>
    <row r="919" spans="6:6" ht="20.100000000000001" customHeight="1">
      <c r="F919" s="158"/>
    </row>
    <row r="920" spans="6:6" ht="20.100000000000001" customHeight="1">
      <c r="F920" s="158"/>
    </row>
    <row r="921" spans="6:6" ht="20.100000000000001" customHeight="1">
      <c r="F921" s="158"/>
    </row>
    <row r="922" spans="6:6" ht="20.100000000000001" customHeight="1">
      <c r="F922" s="158"/>
    </row>
    <row r="923" spans="6:6" ht="20.100000000000001" customHeight="1">
      <c r="F923" s="158"/>
    </row>
    <row r="924" spans="6:6" ht="20.100000000000001" customHeight="1">
      <c r="F924" s="158"/>
    </row>
    <row r="925" spans="6:6" ht="20.100000000000001" customHeight="1">
      <c r="F925" s="158"/>
    </row>
    <row r="926" spans="6:6" ht="20.100000000000001" customHeight="1">
      <c r="F926" s="158"/>
    </row>
    <row r="927" spans="6:6" ht="20.100000000000001" customHeight="1">
      <c r="F927" s="158"/>
    </row>
    <row r="928" spans="6:6" ht="20.100000000000001" customHeight="1">
      <c r="F928" s="158"/>
    </row>
    <row r="929" spans="6:6" ht="20.100000000000001" customHeight="1">
      <c r="F929" s="158"/>
    </row>
    <row r="930" spans="6:6" ht="20.100000000000001" customHeight="1">
      <c r="F930" s="158"/>
    </row>
    <row r="931" spans="6:6" ht="20.100000000000001" customHeight="1">
      <c r="F931" s="158"/>
    </row>
    <row r="932" spans="6:6" ht="20.100000000000001" customHeight="1">
      <c r="F932" s="158"/>
    </row>
    <row r="933" spans="6:6" ht="20.100000000000001" customHeight="1">
      <c r="F933" s="158"/>
    </row>
    <row r="934" spans="6:6" ht="20.100000000000001" customHeight="1">
      <c r="F934" s="158"/>
    </row>
    <row r="935" spans="6:6" ht="20.100000000000001" customHeight="1">
      <c r="F935" s="158"/>
    </row>
    <row r="936" spans="6:6" ht="20.100000000000001" customHeight="1">
      <c r="F936" s="158"/>
    </row>
    <row r="937" spans="6:6" ht="20.100000000000001" customHeight="1">
      <c r="F937" s="158"/>
    </row>
    <row r="938" spans="6:6" ht="20.100000000000001" customHeight="1">
      <c r="F938" s="158"/>
    </row>
    <row r="939" spans="6:6" ht="20.100000000000001" customHeight="1">
      <c r="F939" s="158"/>
    </row>
    <row r="940" spans="6:6" ht="20.100000000000001" customHeight="1">
      <c r="F940" s="158"/>
    </row>
    <row r="941" spans="6:6" ht="20.100000000000001" customHeight="1">
      <c r="F941" s="158"/>
    </row>
    <row r="942" spans="6:6" ht="20.100000000000001" customHeight="1">
      <c r="F942" s="158"/>
    </row>
    <row r="943" spans="6:6" ht="20.100000000000001" customHeight="1">
      <c r="F943" s="158"/>
    </row>
    <row r="944" spans="6:6" ht="20.100000000000001" customHeight="1">
      <c r="F944" s="158"/>
    </row>
    <row r="945" spans="6:6" ht="20.100000000000001" customHeight="1">
      <c r="F945" s="158"/>
    </row>
    <row r="946" spans="6:6" ht="20.100000000000001" customHeight="1">
      <c r="F946" s="158"/>
    </row>
    <row r="947" spans="6:6" ht="20.100000000000001" customHeight="1">
      <c r="F947" s="158"/>
    </row>
    <row r="948" spans="6:6" ht="20.100000000000001" customHeight="1">
      <c r="F948" s="158"/>
    </row>
    <row r="949" spans="6:6" ht="20.100000000000001" customHeight="1">
      <c r="F949" s="158"/>
    </row>
    <row r="950" spans="6:6" ht="20.100000000000001" customHeight="1">
      <c r="F950" s="158"/>
    </row>
    <row r="951" spans="6:6" ht="20.100000000000001" customHeight="1">
      <c r="F951" s="158"/>
    </row>
    <row r="952" spans="6:6" ht="20.100000000000001" customHeight="1">
      <c r="F952" s="158"/>
    </row>
    <row r="953" spans="6:6" ht="20.100000000000001" customHeight="1">
      <c r="F953" s="158"/>
    </row>
    <row r="954" spans="6:6" ht="20.100000000000001" customHeight="1">
      <c r="F954" s="158"/>
    </row>
    <row r="955" spans="6:6" ht="20.100000000000001" customHeight="1">
      <c r="F955" s="158"/>
    </row>
    <row r="956" spans="6:6" ht="20.100000000000001" customHeight="1">
      <c r="F956" s="158"/>
    </row>
    <row r="957" spans="6:6" ht="20.100000000000001" customHeight="1">
      <c r="F957" s="158"/>
    </row>
    <row r="958" spans="6:6" ht="20.100000000000001" customHeight="1">
      <c r="F958" s="158"/>
    </row>
    <row r="959" spans="6:6" ht="20.100000000000001" customHeight="1">
      <c r="F959" s="158"/>
    </row>
    <row r="960" spans="6:6" ht="20.100000000000001" customHeight="1">
      <c r="F960" s="158"/>
    </row>
    <row r="961" spans="6:6" ht="20.100000000000001" customHeight="1">
      <c r="F961" s="158"/>
    </row>
    <row r="962" spans="6:6" ht="20.100000000000001" customHeight="1">
      <c r="F962" s="158"/>
    </row>
    <row r="963" spans="6:6" ht="20.100000000000001" customHeight="1">
      <c r="F963" s="158"/>
    </row>
    <row r="964" spans="6:6" ht="20.100000000000001" customHeight="1">
      <c r="F964" s="158"/>
    </row>
    <row r="965" spans="6:6" ht="20.100000000000001" customHeight="1">
      <c r="F965" s="158"/>
    </row>
    <row r="966" spans="6:6" ht="20.100000000000001" customHeight="1">
      <c r="F966" s="158"/>
    </row>
    <row r="967" spans="6:6" ht="20.100000000000001" customHeight="1">
      <c r="F967" s="158"/>
    </row>
    <row r="968" spans="6:6" ht="20.100000000000001" customHeight="1">
      <c r="F968" s="158"/>
    </row>
    <row r="969" spans="6:6" ht="20.100000000000001" customHeight="1">
      <c r="F969" s="158"/>
    </row>
    <row r="970" spans="6:6" ht="20.100000000000001" customHeight="1">
      <c r="F970" s="158"/>
    </row>
    <row r="971" spans="6:6" ht="20.100000000000001" customHeight="1">
      <c r="F971" s="158"/>
    </row>
    <row r="972" spans="6:6" ht="20.100000000000001" customHeight="1">
      <c r="F972" s="158"/>
    </row>
    <row r="973" spans="6:6" ht="20.100000000000001" customHeight="1">
      <c r="F973" s="158"/>
    </row>
    <row r="974" spans="6:6" ht="20.100000000000001" customHeight="1">
      <c r="F974" s="158"/>
    </row>
    <row r="975" spans="6:6" ht="20.100000000000001" customHeight="1">
      <c r="F975" s="158"/>
    </row>
    <row r="976" spans="6:6" ht="20.100000000000001" customHeight="1">
      <c r="F976" s="158"/>
    </row>
    <row r="977" spans="6:6" ht="20.100000000000001" customHeight="1">
      <c r="F977" s="158"/>
    </row>
    <row r="978" spans="6:6" ht="20.100000000000001" customHeight="1">
      <c r="F978" s="158"/>
    </row>
    <row r="979" spans="6:6" ht="20.100000000000001" customHeight="1">
      <c r="F979" s="158"/>
    </row>
    <row r="980" spans="6:6" ht="20.100000000000001" customHeight="1">
      <c r="F980" s="158"/>
    </row>
    <row r="981" spans="6:6" ht="20.100000000000001" customHeight="1">
      <c r="F981" s="158"/>
    </row>
    <row r="982" spans="6:6" ht="20.100000000000001" customHeight="1">
      <c r="F982" s="158"/>
    </row>
    <row r="983" spans="6:6" ht="20.100000000000001" customHeight="1">
      <c r="F983" s="158"/>
    </row>
    <row r="984" spans="6:6" ht="20.100000000000001" customHeight="1">
      <c r="F984" s="158"/>
    </row>
    <row r="985" spans="6:6" ht="20.100000000000001" customHeight="1">
      <c r="F985" s="158"/>
    </row>
    <row r="986" spans="6:6" ht="20.100000000000001" customHeight="1">
      <c r="F986" s="158"/>
    </row>
    <row r="987" spans="6:6" ht="20.100000000000001" customHeight="1">
      <c r="F987" s="158"/>
    </row>
    <row r="988" spans="6:6" ht="20.100000000000001" customHeight="1">
      <c r="F988" s="158"/>
    </row>
    <row r="989" spans="6:6" ht="20.100000000000001" customHeight="1">
      <c r="F989" s="158"/>
    </row>
    <row r="990" spans="6:6" ht="20.100000000000001" customHeight="1">
      <c r="F990" s="158"/>
    </row>
    <row r="991" spans="6:6" ht="20.100000000000001" customHeight="1">
      <c r="F991" s="158"/>
    </row>
    <row r="992" spans="6:6" ht="20.100000000000001" customHeight="1">
      <c r="F992" s="158"/>
    </row>
    <row r="993" spans="6:6" ht="20.100000000000001" customHeight="1">
      <c r="F993" s="158"/>
    </row>
    <row r="994" spans="6:6" ht="20.100000000000001" customHeight="1">
      <c r="F994" s="158"/>
    </row>
    <row r="995" spans="6:6" ht="20.100000000000001" customHeight="1">
      <c r="F995" s="158"/>
    </row>
    <row r="996" spans="6:6" ht="20.100000000000001" customHeight="1">
      <c r="F996" s="158"/>
    </row>
    <row r="997" spans="6:6" ht="20.100000000000001" customHeight="1">
      <c r="F997" s="158"/>
    </row>
    <row r="998" spans="6:6" ht="20.100000000000001" customHeight="1">
      <c r="F998" s="158"/>
    </row>
    <row r="999" spans="6:6" ht="20.100000000000001" customHeight="1">
      <c r="F999" s="158"/>
    </row>
    <row r="1000" spans="6:6" ht="20.100000000000001" customHeight="1">
      <c r="F1000" s="158"/>
    </row>
    <row r="1001" spans="6:6" ht="20.100000000000001" customHeight="1">
      <c r="F1001" s="158"/>
    </row>
    <row r="1002" spans="6:6" ht="20.100000000000001" customHeight="1">
      <c r="F1002" s="158"/>
    </row>
    <row r="1003" spans="6:6" ht="20.100000000000001" customHeight="1">
      <c r="F1003" s="158"/>
    </row>
    <row r="1004" spans="6:6" ht="20.100000000000001" customHeight="1">
      <c r="F1004" s="158"/>
    </row>
    <row r="1005" spans="6:6" ht="20.100000000000001" customHeight="1">
      <c r="F1005" s="158"/>
    </row>
    <row r="1006" spans="6:6" ht="20.100000000000001" customHeight="1">
      <c r="F1006" s="158"/>
    </row>
    <row r="1007" spans="6:6" ht="20.100000000000001" customHeight="1">
      <c r="F1007" s="158"/>
    </row>
    <row r="1008" spans="6:6" ht="20.100000000000001" customHeight="1">
      <c r="F1008" s="158"/>
    </row>
    <row r="1009" spans="6:6" ht="20.100000000000001" customHeight="1">
      <c r="F1009" s="158"/>
    </row>
    <row r="1010" spans="6:6" ht="20.100000000000001" customHeight="1">
      <c r="F1010" s="158"/>
    </row>
    <row r="1011" spans="6:6" ht="20.100000000000001" customHeight="1">
      <c r="F1011" s="158"/>
    </row>
    <row r="1012" spans="6:6" ht="20.100000000000001" customHeight="1">
      <c r="F1012" s="158"/>
    </row>
    <row r="1013" spans="6:6" ht="20.100000000000001" customHeight="1">
      <c r="F1013" s="158"/>
    </row>
    <row r="1014" spans="6:6" ht="20.100000000000001" customHeight="1">
      <c r="F1014" s="158"/>
    </row>
    <row r="1015" spans="6:6" ht="20.100000000000001" customHeight="1">
      <c r="F1015" s="158"/>
    </row>
    <row r="1016" spans="6:6" ht="20.100000000000001" customHeight="1">
      <c r="F1016" s="158"/>
    </row>
    <row r="1017" spans="6:6" ht="20.100000000000001" customHeight="1">
      <c r="F1017" s="158"/>
    </row>
    <row r="1018" spans="6:6" ht="20.100000000000001" customHeight="1">
      <c r="F1018" s="158"/>
    </row>
    <row r="1019" spans="6:6" ht="20.100000000000001" customHeight="1">
      <c r="F1019" s="158"/>
    </row>
    <row r="1020" spans="6:6" ht="20.100000000000001" customHeight="1">
      <c r="F1020" s="158"/>
    </row>
    <row r="1021" spans="6:6" ht="20.100000000000001" customHeight="1">
      <c r="F1021" s="158"/>
    </row>
    <row r="1022" spans="6:6" ht="20.100000000000001" customHeight="1">
      <c r="F1022" s="158"/>
    </row>
    <row r="1023" spans="6:6" ht="20.100000000000001" customHeight="1">
      <c r="F1023" s="158"/>
    </row>
    <row r="1024" spans="6:6" ht="20.100000000000001" customHeight="1">
      <c r="F1024" s="158"/>
    </row>
    <row r="1025" spans="6:6" ht="20.100000000000001" customHeight="1">
      <c r="F1025" s="158"/>
    </row>
    <row r="1026" spans="6:6" ht="20.100000000000001" customHeight="1">
      <c r="F1026" s="158"/>
    </row>
    <row r="1027" spans="6:6" ht="20.100000000000001" customHeight="1">
      <c r="F1027" s="158"/>
    </row>
    <row r="1028" spans="6:6" ht="20.100000000000001" customHeight="1">
      <c r="F1028" s="158"/>
    </row>
  </sheetData>
  <mergeCells count="1">
    <mergeCell ref="A1:F1"/>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sheetPr>
  <dimension ref="A1:N672"/>
  <sheetViews>
    <sheetView workbookViewId="0">
      <selection activeCell="A5" sqref="A5"/>
    </sheetView>
  </sheetViews>
  <sheetFormatPr defaultColWidth="15.7109375" defaultRowHeight="20.100000000000001" customHeight="1"/>
  <cols>
    <col min="1" max="16384" width="15.7109375" style="155"/>
  </cols>
  <sheetData>
    <row r="1" spans="1:14" ht="20.100000000000001" customHeight="1">
      <c r="A1" s="197" t="s">
        <v>736</v>
      </c>
      <c r="B1" s="197"/>
      <c r="C1" s="197"/>
      <c r="D1" s="197"/>
      <c r="E1" s="197"/>
      <c r="F1" s="197"/>
    </row>
    <row r="2" spans="1:14" ht="20.100000000000001" customHeight="1">
      <c r="A2" s="156"/>
      <c r="B2" s="156"/>
      <c r="C2" s="156"/>
      <c r="D2" s="156"/>
    </row>
    <row r="3" spans="1:14" ht="29.25" customHeight="1">
      <c r="A3" s="135" t="s">
        <v>725</v>
      </c>
      <c r="B3" s="135" t="s">
        <v>726</v>
      </c>
      <c r="C3" s="135" t="s">
        <v>727</v>
      </c>
      <c r="D3" s="135" t="s">
        <v>728</v>
      </c>
      <c r="E3" s="135" t="s">
        <v>737</v>
      </c>
      <c r="F3" s="135" t="s">
        <v>729</v>
      </c>
      <c r="G3" s="117" t="s">
        <v>730</v>
      </c>
      <c r="H3" s="117" t="s">
        <v>731</v>
      </c>
      <c r="I3" s="117" t="s">
        <v>738</v>
      </c>
      <c r="J3" s="117" t="s">
        <v>733</v>
      </c>
      <c r="K3" s="117" t="s">
        <v>734</v>
      </c>
      <c r="L3" s="117" t="s">
        <v>17</v>
      </c>
      <c r="M3" s="117" t="s">
        <v>21</v>
      </c>
      <c r="N3" s="117" t="s">
        <v>672</v>
      </c>
    </row>
    <row r="4" spans="1:14" ht="20.100000000000001" customHeight="1">
      <c r="A4" s="113" cm="1">
        <f t="array" ref="A4:F18">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_xlpm.data,_xlfn._xlws.FILTER(_xlfn.HSTACK(_xlpm.wildcad,_xlpm.fireName,_xlpm.humanAc,_xlpm.lightningAc,_xlpm.undeterminedAc,_xlpm.iqcs),UPPER(TRIM(_xlpm.district))="WRZ"),
    IFERROR(_xlfn._xlws.SORT(_xlpm.data,1,1),"")
)</f>
        <v>138</v>
      </c>
      <c r="B4" s="113" t="str">
        <v>WRZ Abandond #1</v>
      </c>
      <c r="C4" s="137">
        <v>0.1</v>
      </c>
      <c r="D4" s="137">
        <v>0</v>
      </c>
      <c r="E4" s="137">
        <v>0</v>
      </c>
      <c r="F4" s="152">
        <v>0</v>
      </c>
      <c r="G4" s="139">
        <f>COUNTIF(C4:C199,"&gt;0")</f>
        <v>8</v>
      </c>
      <c r="H4" s="140">
        <f>COUNTIF(D4:D199,"&gt;0")</f>
        <v>5</v>
      </c>
      <c r="I4" s="140">
        <f>COUNTIF(E4:E199,"&gt;0")</f>
        <v>2</v>
      </c>
      <c r="J4" s="141">
        <f>SUM(C4:C199)</f>
        <v>0.79999999999999993</v>
      </c>
      <c r="K4" s="141">
        <f>SUM(D4:D199)</f>
        <v>0.64999999999999991</v>
      </c>
      <c r="L4" s="141">
        <f>SUM(E4:E199)</f>
        <v>0.5</v>
      </c>
      <c r="M4" s="141">
        <f>SUM(J4:K4)</f>
        <v>1.4499999999999997</v>
      </c>
      <c r="N4" s="140">
        <f>SUM(G4,H4)</f>
        <v>13</v>
      </c>
    </row>
    <row r="5" spans="1:14" ht="20.100000000000001" customHeight="1">
      <c r="A5" s="113">
        <v>139</v>
      </c>
      <c r="B5" s="113" t="str">
        <v>WRZ Abandond #2</v>
      </c>
      <c r="C5" s="137">
        <v>0.1</v>
      </c>
      <c r="D5" s="137">
        <v>0</v>
      </c>
      <c r="E5" s="137">
        <v>0</v>
      </c>
      <c r="F5" s="152">
        <v>0</v>
      </c>
      <c r="G5" s="133"/>
      <c r="H5" s="133"/>
      <c r="I5" s="133"/>
      <c r="J5" s="133"/>
      <c r="K5" s="133"/>
      <c r="L5" s="133"/>
      <c r="M5" s="133"/>
      <c r="N5" s="133"/>
    </row>
    <row r="6" spans="1:14" ht="20.100000000000001" customHeight="1">
      <c r="A6" s="113">
        <v>140</v>
      </c>
      <c r="B6" s="113" t="str">
        <v>WRZ Abandond #3</v>
      </c>
      <c r="C6" s="137">
        <v>0.1</v>
      </c>
      <c r="D6" s="137">
        <v>0</v>
      </c>
      <c r="E6" s="137">
        <v>0</v>
      </c>
      <c r="F6" s="152">
        <v>0</v>
      </c>
      <c r="G6" s="133"/>
      <c r="H6" s="133"/>
      <c r="I6" s="133"/>
      <c r="J6" s="133"/>
      <c r="K6" s="133"/>
      <c r="L6" s="133"/>
      <c r="M6" s="133"/>
      <c r="N6" s="133"/>
    </row>
    <row r="7" spans="1:14" ht="20.100000000000001" customHeight="1">
      <c r="A7" s="113">
        <v>141</v>
      </c>
      <c r="B7" s="113" t="str">
        <v>WRZ Abandond #4</v>
      </c>
      <c r="C7" s="137">
        <v>0.1</v>
      </c>
      <c r="D7" s="137">
        <v>0</v>
      </c>
      <c r="E7" s="137">
        <v>0</v>
      </c>
      <c r="F7" s="152">
        <v>0</v>
      </c>
      <c r="G7" s="133"/>
      <c r="H7" s="133"/>
      <c r="I7" s="133"/>
      <c r="J7" s="133"/>
      <c r="K7" s="133"/>
      <c r="L7" s="133"/>
      <c r="M7" s="133"/>
      <c r="N7" s="133"/>
    </row>
    <row r="8" spans="1:14" ht="20.100000000000001" customHeight="1">
      <c r="A8" s="113">
        <v>142</v>
      </c>
      <c r="B8" s="113" t="str">
        <v>WRZ Abandond #5</v>
      </c>
      <c r="C8" s="137">
        <v>0.1</v>
      </c>
      <c r="D8" s="137">
        <v>0</v>
      </c>
      <c r="E8" s="137">
        <v>0</v>
      </c>
      <c r="F8" s="152">
        <v>0</v>
      </c>
      <c r="G8" s="133"/>
      <c r="H8" s="133"/>
      <c r="I8" s="133"/>
      <c r="J8" s="133"/>
      <c r="K8" s="133"/>
      <c r="L8" s="133"/>
      <c r="M8" s="133"/>
      <c r="N8" s="133"/>
    </row>
    <row r="9" spans="1:14" ht="20.100000000000001" customHeight="1">
      <c r="A9" s="113">
        <v>143</v>
      </c>
      <c r="B9" s="113" t="str">
        <v>WRZ Abandond #6</v>
      </c>
      <c r="C9" s="137">
        <v>0.1</v>
      </c>
      <c r="D9" s="137">
        <v>0</v>
      </c>
      <c r="E9" s="137">
        <v>0</v>
      </c>
      <c r="F9" s="152">
        <v>0</v>
      </c>
      <c r="G9" s="133"/>
      <c r="H9" s="133"/>
      <c r="I9" s="133"/>
      <c r="J9" s="133"/>
      <c r="K9" s="133"/>
      <c r="L9" s="133"/>
      <c r="M9" s="133"/>
      <c r="N9" s="133"/>
    </row>
    <row r="10" spans="1:14" ht="20.100000000000001" customHeight="1">
      <c r="A10" s="113">
        <v>144</v>
      </c>
      <c r="B10" s="113" t="str">
        <v>WRZ Abandond #7</v>
      </c>
      <c r="C10" s="137">
        <v>0.1</v>
      </c>
      <c r="D10" s="137">
        <v>0</v>
      </c>
      <c r="E10" s="137">
        <v>0</v>
      </c>
      <c r="F10" s="152">
        <v>0</v>
      </c>
      <c r="G10" s="133"/>
      <c r="H10" s="133"/>
      <c r="I10" s="133"/>
      <c r="J10" s="133"/>
      <c r="K10" s="133"/>
      <c r="L10" s="133"/>
      <c r="M10" s="133"/>
      <c r="N10" s="133"/>
    </row>
    <row r="11" spans="1:14" ht="20.100000000000001" customHeight="1">
      <c r="A11" s="113">
        <v>163</v>
      </c>
      <c r="B11" s="113" t="str">
        <v>WRZ Abandond #8</v>
      </c>
      <c r="C11" s="137">
        <v>0.1</v>
      </c>
      <c r="D11" s="137">
        <v>0</v>
      </c>
      <c r="E11" s="137">
        <v>0</v>
      </c>
      <c r="F11" s="152">
        <v>0</v>
      </c>
      <c r="G11" s="133"/>
      <c r="H11" s="133"/>
      <c r="I11" s="133"/>
      <c r="J11" s="133"/>
      <c r="K11" s="133"/>
      <c r="L11" s="133"/>
      <c r="M11" s="133"/>
      <c r="N11" s="133"/>
    </row>
    <row r="12" spans="1:14" ht="20.100000000000001" customHeight="1">
      <c r="A12" s="113">
        <v>221</v>
      </c>
      <c r="B12" s="113" t="str">
        <v>Rock Springs</v>
      </c>
      <c r="C12" s="137">
        <v>0</v>
      </c>
      <c r="D12" s="137">
        <v>0.25</v>
      </c>
      <c r="E12" s="137">
        <v>0</v>
      </c>
      <c r="F12" s="152">
        <v>0</v>
      </c>
      <c r="G12" s="133"/>
      <c r="H12" s="133"/>
      <c r="I12" s="133"/>
      <c r="J12" s="133"/>
      <c r="K12" s="133"/>
      <c r="L12" s="133"/>
      <c r="M12" s="133"/>
      <c r="N12" s="133"/>
    </row>
    <row r="13" spans="1:14" ht="20.100000000000001" customHeight="1">
      <c r="A13" s="113">
        <v>225</v>
      </c>
      <c r="B13" s="113" t="str">
        <v>Bunyard</v>
      </c>
      <c r="C13" s="157">
        <v>0</v>
      </c>
      <c r="D13" s="137">
        <v>0.1</v>
      </c>
      <c r="E13" s="137">
        <v>0</v>
      </c>
      <c r="F13" s="152">
        <v>0</v>
      </c>
      <c r="G13" s="133"/>
      <c r="H13" s="133"/>
      <c r="I13" s="133"/>
      <c r="J13" s="133"/>
      <c r="K13" s="133"/>
      <c r="L13" s="133"/>
      <c r="M13" s="133"/>
      <c r="N13" s="133"/>
    </row>
    <row r="14" spans="1:14" ht="20.100000000000001" customHeight="1">
      <c r="A14" s="113">
        <v>278</v>
      </c>
      <c r="B14" s="113" t="str">
        <v>014 Road</v>
      </c>
      <c r="C14" s="137">
        <v>0</v>
      </c>
      <c r="D14" s="137">
        <v>0</v>
      </c>
      <c r="E14" s="137">
        <v>0.4</v>
      </c>
      <c r="F14" s="152">
        <v>0</v>
      </c>
      <c r="G14" s="133"/>
      <c r="H14" s="133"/>
      <c r="I14" s="133"/>
      <c r="J14" s="133"/>
      <c r="K14" s="133"/>
      <c r="L14" s="133"/>
      <c r="M14" s="133"/>
      <c r="N14" s="133"/>
    </row>
    <row r="15" spans="1:14" ht="20.100000000000001" customHeight="1">
      <c r="A15" s="113">
        <v>295</v>
      </c>
      <c r="B15" s="113" t="str">
        <v>Silver Lake RD</v>
      </c>
      <c r="C15" s="137">
        <v>0</v>
      </c>
      <c r="D15" s="137">
        <v>0</v>
      </c>
      <c r="E15" s="137">
        <v>0.1</v>
      </c>
      <c r="F15" s="152">
        <v>0</v>
      </c>
      <c r="G15" s="133"/>
      <c r="H15" s="133"/>
      <c r="I15" s="133"/>
      <c r="J15" s="133"/>
      <c r="K15" s="133"/>
      <c r="L15" s="133"/>
      <c r="M15" s="133"/>
      <c r="N15" s="133"/>
    </row>
    <row r="16" spans="1:14" ht="20.100000000000001" customHeight="1">
      <c r="A16" s="113">
        <v>296</v>
      </c>
      <c r="B16" s="113" t="str">
        <v>Thompson</v>
      </c>
      <c r="C16" s="137">
        <v>0</v>
      </c>
      <c r="D16" s="137">
        <v>0.1</v>
      </c>
      <c r="E16" s="137">
        <v>0</v>
      </c>
      <c r="F16" s="152">
        <v>0</v>
      </c>
      <c r="G16" s="133"/>
      <c r="H16" s="133"/>
      <c r="I16" s="133"/>
      <c r="J16" s="133"/>
      <c r="K16" s="133"/>
      <c r="L16" s="133"/>
      <c r="M16" s="133"/>
      <c r="N16" s="133"/>
    </row>
    <row r="17" spans="1:14" ht="20.100000000000001" customHeight="1">
      <c r="A17" s="113">
        <v>305</v>
      </c>
      <c r="B17" s="113" t="str">
        <v>Rim</v>
      </c>
      <c r="C17" s="137">
        <v>0</v>
      </c>
      <c r="D17" s="137">
        <v>0.1</v>
      </c>
      <c r="E17" s="137">
        <v>0</v>
      </c>
      <c r="F17" s="152">
        <v>0</v>
      </c>
      <c r="G17" s="133"/>
      <c r="H17" s="133"/>
      <c r="I17" s="133"/>
      <c r="J17" s="133"/>
      <c r="K17" s="133"/>
      <c r="L17" s="133"/>
      <c r="M17" s="133"/>
      <c r="N17" s="133"/>
    </row>
    <row r="18" spans="1:14" ht="20.100000000000001" customHeight="1">
      <c r="A18" s="113">
        <v>306</v>
      </c>
      <c r="B18" s="113" t="str">
        <v>Pic</v>
      </c>
      <c r="C18" s="137">
        <v>0</v>
      </c>
      <c r="D18" s="137">
        <v>0.1</v>
      </c>
      <c r="E18" s="137">
        <v>0</v>
      </c>
      <c r="F18" s="152">
        <v>0</v>
      </c>
      <c r="G18" s="133"/>
      <c r="H18" s="133"/>
      <c r="I18" s="133"/>
      <c r="J18" s="133"/>
      <c r="K18" s="133"/>
      <c r="L18" s="133"/>
      <c r="M18" s="133"/>
      <c r="N18" s="133"/>
    </row>
    <row r="19" spans="1:14" ht="20.100000000000001" customHeight="1">
      <c r="A19" s="113"/>
      <c r="B19" s="113"/>
      <c r="C19" s="137"/>
      <c r="D19" s="137"/>
      <c r="E19" s="137"/>
      <c r="F19" s="152"/>
      <c r="G19" s="133"/>
      <c r="H19" s="133"/>
      <c r="I19" s="133"/>
      <c r="J19" s="133"/>
      <c r="K19" s="133"/>
      <c r="L19" s="133"/>
      <c r="M19" s="133"/>
      <c r="N19" s="133"/>
    </row>
    <row r="20" spans="1:14" ht="20.100000000000001" customHeight="1">
      <c r="A20" s="113"/>
      <c r="B20" s="113"/>
      <c r="C20" s="137"/>
      <c r="D20" s="137"/>
      <c r="E20" s="137"/>
      <c r="F20" s="152"/>
      <c r="G20" s="133"/>
      <c r="H20" s="133"/>
      <c r="I20" s="133"/>
      <c r="J20" s="133"/>
      <c r="K20" s="133"/>
      <c r="L20" s="133"/>
      <c r="M20" s="133"/>
      <c r="N20" s="133"/>
    </row>
    <row r="21" spans="1:14" ht="20.100000000000001" customHeight="1">
      <c r="A21" s="113"/>
      <c r="B21" s="113"/>
      <c r="C21" s="137"/>
      <c r="D21" s="137"/>
      <c r="E21" s="137"/>
      <c r="F21" s="152"/>
      <c r="G21" s="133"/>
      <c r="H21" s="133"/>
      <c r="I21" s="133"/>
      <c r="J21" s="133"/>
      <c r="K21" s="133"/>
      <c r="L21" s="133"/>
      <c r="M21" s="133"/>
      <c r="N21" s="133"/>
    </row>
    <row r="22" spans="1:14" ht="20.100000000000001" customHeight="1">
      <c r="A22" s="113"/>
      <c r="B22" s="113"/>
      <c r="C22" s="137"/>
      <c r="D22" s="137"/>
      <c r="E22" s="137"/>
      <c r="F22" s="152"/>
      <c r="G22" s="133"/>
      <c r="H22" s="133"/>
      <c r="I22" s="133"/>
      <c r="J22" s="133"/>
      <c r="K22" s="133"/>
      <c r="L22" s="133"/>
      <c r="M22" s="133"/>
      <c r="N22" s="133"/>
    </row>
    <row r="23" spans="1:14" ht="20.100000000000001" customHeight="1">
      <c r="A23" s="113"/>
      <c r="B23" s="113"/>
      <c r="C23" s="137"/>
      <c r="D23" s="137"/>
      <c r="E23" s="137"/>
      <c r="F23" s="152"/>
      <c r="G23" s="133"/>
      <c r="H23" s="133"/>
      <c r="I23" s="133"/>
      <c r="J23" s="133"/>
      <c r="K23" s="133"/>
      <c r="L23" s="133"/>
      <c r="M23" s="133"/>
      <c r="N23" s="133"/>
    </row>
    <row r="24" spans="1:14" ht="20.100000000000001" customHeight="1">
      <c r="A24" s="113"/>
      <c r="B24" s="113"/>
      <c r="C24" s="137"/>
      <c r="D24" s="137"/>
      <c r="E24" s="137"/>
      <c r="F24" s="152"/>
      <c r="G24" s="133"/>
      <c r="H24" s="133"/>
      <c r="I24" s="133"/>
      <c r="J24" s="133"/>
      <c r="K24" s="133"/>
      <c r="L24" s="133"/>
      <c r="M24" s="133"/>
      <c r="N24" s="133"/>
    </row>
    <row r="25" spans="1:14" ht="20.100000000000001" customHeight="1">
      <c r="A25" s="113"/>
      <c r="B25" s="113"/>
      <c r="C25" s="137"/>
      <c r="D25" s="137"/>
      <c r="E25" s="137"/>
      <c r="F25" s="152"/>
      <c r="G25" s="133"/>
      <c r="H25" s="133"/>
      <c r="I25" s="133"/>
      <c r="J25" s="133"/>
      <c r="K25" s="133"/>
      <c r="L25" s="133"/>
      <c r="M25" s="133"/>
      <c r="N25" s="133"/>
    </row>
    <row r="26" spans="1:14" ht="20.100000000000001" customHeight="1">
      <c r="A26" s="113"/>
      <c r="B26" s="113"/>
      <c r="C26" s="137"/>
      <c r="D26" s="137"/>
      <c r="E26" s="137"/>
      <c r="F26" s="152"/>
      <c r="G26" s="133"/>
      <c r="H26" s="133"/>
      <c r="I26" s="133"/>
      <c r="J26" s="133"/>
      <c r="K26" s="133"/>
      <c r="L26" s="133"/>
      <c r="M26" s="133"/>
      <c r="N26" s="133"/>
    </row>
    <row r="27" spans="1:14" ht="20.100000000000001" customHeight="1">
      <c r="A27" s="113"/>
      <c r="B27" s="113"/>
      <c r="C27" s="137"/>
      <c r="D27" s="137"/>
      <c r="E27" s="137"/>
      <c r="F27" s="152"/>
      <c r="G27" s="133"/>
      <c r="H27" s="133"/>
      <c r="I27" s="133"/>
      <c r="J27" s="133"/>
      <c r="K27" s="133"/>
      <c r="L27" s="133"/>
      <c r="M27" s="133"/>
      <c r="N27" s="133"/>
    </row>
    <row r="28" spans="1:14" ht="20.100000000000001" customHeight="1">
      <c r="A28" s="113"/>
      <c r="B28" s="113"/>
      <c r="C28" s="137"/>
      <c r="D28" s="137"/>
      <c r="E28" s="137"/>
      <c r="F28" s="152"/>
      <c r="G28" s="133"/>
      <c r="H28" s="133"/>
      <c r="I28" s="133"/>
      <c r="J28" s="133"/>
      <c r="K28" s="133"/>
      <c r="L28" s="133"/>
      <c r="M28" s="133"/>
      <c r="N28" s="133"/>
    </row>
    <row r="29" spans="1:14" ht="20.100000000000001" customHeight="1">
      <c r="A29" s="113"/>
      <c r="B29" s="113"/>
      <c r="C29" s="137"/>
      <c r="D29" s="137"/>
      <c r="E29" s="137"/>
      <c r="F29" s="152"/>
      <c r="G29" s="133"/>
      <c r="H29" s="133"/>
      <c r="I29" s="133"/>
      <c r="J29" s="133"/>
      <c r="K29" s="133"/>
      <c r="L29" s="133"/>
      <c r="M29" s="133"/>
      <c r="N29" s="133"/>
    </row>
    <row r="30" spans="1:14" ht="20.100000000000001" customHeight="1">
      <c r="A30" s="113"/>
      <c r="B30" s="113"/>
      <c r="C30" s="137"/>
      <c r="D30" s="137"/>
      <c r="E30" s="137"/>
      <c r="F30" s="152"/>
      <c r="G30" s="133"/>
      <c r="H30" s="133"/>
      <c r="I30" s="133"/>
      <c r="J30" s="133"/>
      <c r="K30" s="133"/>
      <c r="L30" s="133"/>
      <c r="M30" s="133"/>
      <c r="N30" s="133"/>
    </row>
    <row r="31" spans="1:14" ht="20.100000000000001" customHeight="1">
      <c r="A31" s="113"/>
      <c r="B31" s="113"/>
      <c r="C31" s="137"/>
      <c r="D31" s="137"/>
      <c r="E31" s="137"/>
      <c r="F31" s="152"/>
      <c r="G31" s="133"/>
      <c r="H31" s="133"/>
      <c r="I31" s="133"/>
      <c r="J31" s="133"/>
      <c r="K31" s="133"/>
      <c r="L31" s="133"/>
      <c r="M31" s="133"/>
      <c r="N31" s="133"/>
    </row>
    <row r="32" spans="1:14" ht="20.100000000000001" customHeight="1">
      <c r="A32" s="113"/>
      <c r="B32" s="113"/>
      <c r="C32" s="137"/>
      <c r="D32" s="137"/>
      <c r="E32" s="137"/>
      <c r="F32" s="152"/>
      <c r="G32" s="133"/>
      <c r="H32" s="133"/>
      <c r="I32" s="133"/>
      <c r="J32" s="133"/>
      <c r="K32" s="133"/>
      <c r="L32" s="133"/>
      <c r="M32" s="133"/>
      <c r="N32" s="133"/>
    </row>
    <row r="33" spans="1:14" ht="20.100000000000001" customHeight="1">
      <c r="A33" s="113"/>
      <c r="B33" s="113"/>
      <c r="C33" s="137"/>
      <c r="D33" s="137"/>
      <c r="E33" s="137"/>
      <c r="F33" s="152"/>
      <c r="G33" s="133"/>
      <c r="H33" s="133"/>
      <c r="I33" s="133"/>
      <c r="J33" s="133"/>
      <c r="K33" s="133"/>
      <c r="L33" s="133"/>
      <c r="M33" s="133"/>
      <c r="N33" s="133"/>
    </row>
    <row r="34" spans="1:14" ht="20.100000000000001" customHeight="1">
      <c r="A34" s="113"/>
      <c r="B34" s="113"/>
      <c r="C34" s="137"/>
      <c r="D34" s="137"/>
      <c r="E34" s="137"/>
      <c r="F34" s="152"/>
      <c r="G34" s="133"/>
      <c r="H34" s="133"/>
      <c r="I34" s="133"/>
      <c r="J34" s="133"/>
      <c r="K34" s="133"/>
      <c r="L34" s="133"/>
      <c r="M34" s="133"/>
      <c r="N34" s="133"/>
    </row>
    <row r="35" spans="1:14" ht="20.100000000000001" customHeight="1">
      <c r="A35" s="113"/>
      <c r="B35" s="113"/>
      <c r="C35" s="137"/>
      <c r="D35" s="137"/>
      <c r="E35" s="137"/>
      <c r="F35" s="152"/>
      <c r="G35" s="133"/>
      <c r="H35" s="133"/>
      <c r="I35" s="133"/>
      <c r="J35" s="133"/>
      <c r="K35" s="133"/>
      <c r="L35" s="133"/>
      <c r="M35" s="133"/>
      <c r="N35" s="133"/>
    </row>
    <row r="36" spans="1:14" ht="20.100000000000001" customHeight="1">
      <c r="A36" s="113"/>
      <c r="B36" s="113"/>
      <c r="C36" s="137"/>
      <c r="D36" s="137"/>
      <c r="E36" s="137"/>
      <c r="F36" s="152"/>
      <c r="G36" s="133"/>
      <c r="H36" s="133"/>
      <c r="I36" s="133"/>
      <c r="J36" s="133"/>
      <c r="K36" s="133"/>
      <c r="L36" s="133"/>
      <c r="M36" s="133"/>
      <c r="N36" s="133"/>
    </row>
    <row r="37" spans="1:14" ht="20.100000000000001" customHeight="1">
      <c r="A37" s="113"/>
      <c r="B37" s="113"/>
      <c r="C37" s="137"/>
      <c r="D37" s="137"/>
      <c r="E37" s="137"/>
      <c r="F37" s="152"/>
      <c r="G37" s="133"/>
      <c r="H37" s="133"/>
      <c r="I37" s="133"/>
      <c r="J37" s="133"/>
      <c r="K37" s="133"/>
      <c r="L37" s="133"/>
      <c r="M37" s="133"/>
      <c r="N37" s="133"/>
    </row>
    <row r="38" spans="1:14" ht="20.100000000000001" customHeight="1">
      <c r="A38" s="113"/>
      <c r="B38" s="113"/>
      <c r="C38" s="137"/>
      <c r="D38" s="137"/>
      <c r="E38" s="137"/>
      <c r="F38" s="152"/>
      <c r="G38" s="133"/>
      <c r="H38" s="133"/>
      <c r="I38" s="133"/>
      <c r="J38" s="133"/>
      <c r="K38" s="133"/>
      <c r="L38" s="133"/>
      <c r="M38" s="133"/>
      <c r="N38" s="133"/>
    </row>
    <row r="39" spans="1:14" ht="20.100000000000001" customHeight="1">
      <c r="A39" s="113"/>
      <c r="B39" s="113"/>
      <c r="C39" s="137"/>
      <c r="D39" s="137"/>
      <c r="E39" s="137"/>
      <c r="F39" s="152"/>
    </row>
    <row r="40" spans="1:14" ht="20.100000000000001" customHeight="1">
      <c r="A40" s="113"/>
      <c r="B40" s="113"/>
      <c r="C40" s="137"/>
      <c r="D40" s="137"/>
      <c r="E40" s="137"/>
      <c r="F40" s="152"/>
    </row>
    <row r="41" spans="1:14" ht="20.100000000000001" customHeight="1">
      <c r="A41" s="113"/>
      <c r="B41" s="113"/>
      <c r="C41" s="137"/>
      <c r="D41" s="137"/>
      <c r="E41" s="137"/>
      <c r="F41" s="152"/>
    </row>
    <row r="42" spans="1:14" ht="20.100000000000001" customHeight="1">
      <c r="A42" s="113"/>
      <c r="B42" s="113"/>
      <c r="C42" s="137"/>
      <c r="D42" s="137"/>
      <c r="E42" s="137"/>
      <c r="F42" s="152"/>
    </row>
    <row r="43" spans="1:14" ht="20.100000000000001" customHeight="1">
      <c r="A43" s="113"/>
      <c r="B43" s="113"/>
      <c r="C43" s="137"/>
      <c r="D43" s="137"/>
      <c r="E43" s="137"/>
      <c r="F43" s="152"/>
    </row>
    <row r="44" spans="1:14" ht="20.100000000000001" customHeight="1">
      <c r="A44" s="113"/>
      <c r="B44" s="113"/>
      <c r="C44" s="137"/>
      <c r="D44" s="137"/>
      <c r="E44" s="137"/>
      <c r="F44" s="152"/>
    </row>
    <row r="45" spans="1:14" ht="20.100000000000001" customHeight="1">
      <c r="A45" s="113"/>
      <c r="B45" s="113"/>
      <c r="C45" s="137"/>
      <c r="D45" s="137"/>
      <c r="E45" s="137"/>
      <c r="F45" s="152"/>
    </row>
    <row r="46" spans="1:14" ht="20.100000000000001" customHeight="1">
      <c r="A46" s="113"/>
      <c r="B46" s="113"/>
      <c r="C46" s="137"/>
      <c r="D46" s="137"/>
      <c r="E46" s="137"/>
      <c r="F46" s="152"/>
    </row>
    <row r="47" spans="1:14" ht="20.100000000000001" customHeight="1">
      <c r="A47" s="113"/>
      <c r="B47" s="113"/>
      <c r="C47" s="137"/>
      <c r="D47" s="137"/>
      <c r="E47" s="137"/>
      <c r="F47" s="152"/>
    </row>
    <row r="48" spans="1:14" ht="20.100000000000001" customHeight="1">
      <c r="A48" s="113"/>
      <c r="B48" s="113"/>
      <c r="C48" s="137"/>
      <c r="D48" s="137"/>
      <c r="E48" s="137"/>
      <c r="F48" s="152"/>
    </row>
    <row r="49" spans="1:6" ht="20.100000000000001" customHeight="1">
      <c r="A49" s="113"/>
      <c r="B49" s="113"/>
      <c r="C49" s="137"/>
      <c r="D49" s="137"/>
      <c r="E49" s="137"/>
      <c r="F49" s="152"/>
    </row>
    <row r="50" spans="1:6" ht="20.100000000000001" customHeight="1">
      <c r="A50" s="113"/>
      <c r="B50" s="113"/>
      <c r="C50" s="137"/>
      <c r="D50" s="137"/>
      <c r="E50" s="137"/>
      <c r="F50" s="152"/>
    </row>
    <row r="51" spans="1:6" ht="20.100000000000001" customHeight="1">
      <c r="A51" s="113"/>
      <c r="B51" s="113"/>
      <c r="C51" s="137"/>
      <c r="D51" s="137"/>
      <c r="E51" s="137"/>
      <c r="F51" s="152"/>
    </row>
    <row r="52" spans="1:6" ht="20.100000000000001" customHeight="1">
      <c r="A52" s="113"/>
      <c r="B52" s="113"/>
      <c r="C52" s="137"/>
      <c r="D52" s="137"/>
      <c r="E52" s="137"/>
      <c r="F52" s="152"/>
    </row>
    <row r="53" spans="1:6" ht="20.100000000000001" customHeight="1">
      <c r="A53" s="113"/>
      <c r="B53" s="113"/>
      <c r="C53" s="137"/>
      <c r="D53" s="137"/>
      <c r="E53" s="137"/>
      <c r="F53" s="152"/>
    </row>
    <row r="54" spans="1:6" ht="20.100000000000001" customHeight="1">
      <c r="A54" s="113"/>
      <c r="B54" s="113"/>
      <c r="C54" s="137"/>
      <c r="D54" s="137"/>
      <c r="E54" s="137"/>
      <c r="F54" s="152"/>
    </row>
    <row r="55" spans="1:6" ht="20.100000000000001" customHeight="1">
      <c r="A55" s="113"/>
      <c r="B55" s="113"/>
      <c r="C55" s="137"/>
      <c r="D55" s="137"/>
      <c r="E55" s="137"/>
      <c r="F55" s="152"/>
    </row>
    <row r="56" spans="1:6" ht="20.100000000000001" customHeight="1">
      <c r="A56" s="113"/>
      <c r="B56" s="113"/>
      <c r="C56" s="137"/>
      <c r="D56" s="137"/>
      <c r="E56" s="137"/>
      <c r="F56" s="152"/>
    </row>
    <row r="57" spans="1:6" ht="20.100000000000001" customHeight="1">
      <c r="A57" s="113"/>
      <c r="B57" s="113"/>
      <c r="C57" s="137"/>
      <c r="D57" s="137"/>
      <c r="E57" s="137"/>
      <c r="F57" s="152"/>
    </row>
    <row r="58" spans="1:6" ht="20.100000000000001" customHeight="1">
      <c r="A58" s="113"/>
      <c r="B58" s="113"/>
      <c r="C58" s="137"/>
      <c r="D58" s="137"/>
      <c r="E58" s="137"/>
      <c r="F58" s="152"/>
    </row>
    <row r="59" spans="1:6" ht="20.100000000000001" customHeight="1">
      <c r="A59" s="113"/>
      <c r="B59" s="113"/>
      <c r="C59" s="137"/>
      <c r="D59" s="137"/>
      <c r="E59" s="137"/>
      <c r="F59" s="152"/>
    </row>
    <row r="60" spans="1:6" ht="20.100000000000001" customHeight="1">
      <c r="A60" s="113"/>
      <c r="B60" s="113"/>
      <c r="C60" s="137"/>
      <c r="D60" s="137"/>
      <c r="E60" s="137"/>
      <c r="F60" s="152"/>
    </row>
    <row r="61" spans="1:6" ht="20.100000000000001" customHeight="1">
      <c r="A61" s="113"/>
      <c r="B61" s="113"/>
      <c r="C61" s="137"/>
      <c r="D61" s="137"/>
      <c r="E61" s="137"/>
      <c r="F61" s="152"/>
    </row>
    <row r="62" spans="1:6" ht="20.100000000000001" customHeight="1">
      <c r="A62" s="113"/>
      <c r="B62" s="113"/>
      <c r="C62" s="137"/>
      <c r="D62" s="137"/>
      <c r="E62" s="137"/>
      <c r="F62" s="152"/>
    </row>
    <row r="63" spans="1:6" ht="20.100000000000001" customHeight="1">
      <c r="A63" s="113"/>
      <c r="B63" s="113"/>
      <c r="C63" s="137"/>
      <c r="D63" s="137"/>
      <c r="E63" s="137"/>
      <c r="F63" s="152"/>
    </row>
    <row r="64" spans="1:6" ht="20.100000000000001" customHeight="1">
      <c r="A64" s="113"/>
      <c r="B64" s="113"/>
      <c r="C64" s="137"/>
      <c r="D64" s="137"/>
      <c r="E64" s="137"/>
      <c r="F64" s="152"/>
    </row>
    <row r="65" spans="1:6" ht="20.100000000000001" customHeight="1">
      <c r="A65" s="113"/>
      <c r="B65" s="113"/>
      <c r="C65" s="137"/>
      <c r="D65" s="137"/>
      <c r="E65" s="137"/>
      <c r="F65" s="152"/>
    </row>
    <row r="66" spans="1:6" ht="20.100000000000001" customHeight="1">
      <c r="A66" s="113"/>
      <c r="B66" s="113"/>
      <c r="C66" s="137"/>
      <c r="D66" s="137"/>
      <c r="E66" s="137"/>
      <c r="F66" s="152"/>
    </row>
    <row r="67" spans="1:6" ht="20.100000000000001" customHeight="1">
      <c r="A67" s="113"/>
      <c r="B67" s="113"/>
      <c r="C67" s="137"/>
      <c r="D67" s="137"/>
      <c r="E67" s="137"/>
      <c r="F67" s="152"/>
    </row>
    <row r="68" spans="1:6" ht="20.100000000000001" customHeight="1">
      <c r="A68" s="113"/>
      <c r="B68" s="113"/>
      <c r="C68" s="137"/>
      <c r="D68" s="137"/>
      <c r="E68" s="137"/>
      <c r="F68" s="152"/>
    </row>
    <row r="69" spans="1:6" ht="20.100000000000001" customHeight="1">
      <c r="A69" s="113"/>
      <c r="B69" s="113"/>
      <c r="C69" s="137"/>
      <c r="D69" s="137"/>
      <c r="E69" s="137"/>
      <c r="F69" s="152"/>
    </row>
    <row r="70" spans="1:6" ht="20.100000000000001" customHeight="1">
      <c r="A70" s="113"/>
      <c r="B70" s="113"/>
      <c r="C70" s="137"/>
      <c r="D70" s="137"/>
      <c r="E70" s="137"/>
      <c r="F70" s="152"/>
    </row>
    <row r="71" spans="1:6" ht="20.100000000000001" customHeight="1">
      <c r="A71" s="113"/>
      <c r="B71" s="113"/>
      <c r="C71" s="137"/>
      <c r="D71" s="137"/>
      <c r="E71" s="137"/>
      <c r="F71" s="152"/>
    </row>
    <row r="72" spans="1:6" ht="20.100000000000001" customHeight="1">
      <c r="A72" s="113" t="str">
        <f t="array" ref="A72">IF(ISERROR(INDEX(Longboard!$A$2:$C$603,SMALL(IF(Longboard!$C$2:$C$603=Data!$A$7,ROW(Longboard!$A$2:$A$603)),ROW(69:69))-1,1)),"",INDEX(Longboard!$A$2:$C$603,SMALL(IF(Longboard!$C$2:$C$603=Data!$A$7,ROW(Longboard!$A$2:$A$603)),ROW(69:69))-1,1))</f>
        <v/>
      </c>
      <c r="B72" s="113" t="str">
        <f t="array" ref="B72">IF(ISERROR(INDEX(Longboard!$A$2:$C$603,SMALL(IF(Longboard!$C$2:$C$603=Data!$A$7,ROW(Longboard!$B$2:$B$603)),ROW(69:69))-1,2)),"",INDEX(Longboard!$A$2:$C$603,SMALL(IF(Longboard!$C$2:$C$603=Data!$A$7,ROW(Longboard!$B$2:$B$603)),ROW(69:69))-1,2))</f>
        <v/>
      </c>
      <c r="C72" s="137" t="str">
        <f t="array" ref="C72">IF(ISERROR(INDEX(Longboard!$A$2:$I$603,SMALL(IF(Longboard!$C$2:$I$603=Data!$A$7,ROW(Longboard!$H$2:$H$603)),ROW(69:69))-1,8)),"",INDEX(Longboard!$A$2:$I$603,SMALL(IF(Longboard!$C$2:$I$603=Data!$A$7,ROW(Longboard!$H$2:$H$603)),ROW(69:69))-1,8))</f>
        <v/>
      </c>
      <c r="D72" s="137" t="str">
        <f t="array" ref="D72">IF(ISERROR(INDEX(Longboard!$A$2:$I$603,SMALL(IF(Longboard!$C$2:$I$603=Data!$A$7,ROW(Longboard!$I$2:$I$603)),ROW(69:69))-1,9)),"",INDEX(Longboard!$A$2:$I$603,SMALL(IF(Longboard!$C$2:$I$603=Data!$A$7,ROW(Longboard!$I$2:$I$603)),ROW(69:69))-1,9))</f>
        <v/>
      </c>
      <c r="E72" s="137"/>
      <c r="F72" s="152" t="str">
        <f>IF(ISERROR(VLOOKUP(B72,'FS Fires'!$B$4:$F$199,7,FALSE)),"",VLOOKUP(B72,'FS Fires'!$B$4:$F$199,7,FALSE))</f>
        <v/>
      </c>
    </row>
    <row r="73" spans="1:6" ht="20.100000000000001" customHeight="1">
      <c r="A73" s="113" t="str">
        <f t="array" ref="A73">IF(ISERROR(INDEX(Longboard!$A$2:$C$603,SMALL(IF(Longboard!$C$2:$C$603=Data!$A$7,ROW(Longboard!$A$2:$A$603)),ROW(70:70))-1,1)),"",INDEX(Longboard!$A$2:$C$603,SMALL(IF(Longboard!$C$2:$C$603=Data!$A$7,ROW(Longboard!$A$2:$A$603)),ROW(70:70))-1,1))</f>
        <v/>
      </c>
      <c r="B73" s="113" t="str">
        <f t="array" ref="B73">IF(ISERROR(INDEX(Longboard!$A$2:$C$603,SMALL(IF(Longboard!$C$2:$C$603=Data!$A$7,ROW(Longboard!$B$2:$B$603)),ROW(70:70))-1,2)),"",INDEX(Longboard!$A$2:$C$603,SMALL(IF(Longboard!$C$2:$C$603=Data!$A$7,ROW(Longboard!$B$2:$B$603)),ROW(70:70))-1,2))</f>
        <v/>
      </c>
      <c r="C73" s="137" t="str">
        <f t="array" ref="C73">IF(ISERROR(INDEX(Longboard!$A$2:$I$603,SMALL(IF(Longboard!$C$2:$I$603=Data!$A$7,ROW(Longboard!$H$2:$H$603)),ROW(70:70))-1,8)),"",INDEX(Longboard!$A$2:$I$603,SMALL(IF(Longboard!$C$2:$I$603=Data!$A$7,ROW(Longboard!$H$2:$H$603)),ROW(70:70))-1,8))</f>
        <v/>
      </c>
      <c r="D73" s="137" t="str">
        <f t="array" ref="D73">IF(ISERROR(INDEX(Longboard!$A$2:$I$603,SMALL(IF(Longboard!$C$2:$I$603=Data!$A$7,ROW(Longboard!$I$2:$I$603)),ROW(70:70))-1,9)),"",INDEX(Longboard!$A$2:$I$603,SMALL(IF(Longboard!$C$2:$I$603=Data!$A$7,ROW(Longboard!$I$2:$I$603)),ROW(70:70))-1,9))</f>
        <v/>
      </c>
      <c r="E73" s="137"/>
      <c r="F73" s="152" t="str">
        <f>IF(ISERROR(VLOOKUP(B73,'FS Fires'!$B$4:$F$199,7,FALSE)),"",VLOOKUP(B73,'FS Fires'!$B$4:$F$199,7,FALSE))</f>
        <v/>
      </c>
    </row>
    <row r="74" spans="1:6" ht="20.100000000000001" customHeight="1">
      <c r="A74" s="113" t="str">
        <f t="array" ref="A74">IF(ISERROR(INDEX(Longboard!$A$2:$C$603,SMALL(IF(Longboard!$C$2:$C$603=Data!$A$7,ROW(Longboard!$A$2:$A$603)),ROW(71:71))-1,1)),"",INDEX(Longboard!$A$2:$C$603,SMALL(IF(Longboard!$C$2:$C$603=Data!$A$7,ROW(Longboard!$A$2:$A$603)),ROW(71:71))-1,1))</f>
        <v/>
      </c>
      <c r="B74" s="113" t="str">
        <f t="array" ref="B74">IF(ISERROR(INDEX(Longboard!$A$2:$C$603,SMALL(IF(Longboard!$C$2:$C$603=Data!$A$7,ROW(Longboard!$B$2:$B$603)),ROW(71:71))-1,2)),"",INDEX(Longboard!$A$2:$C$603,SMALL(IF(Longboard!$C$2:$C$603=Data!$A$7,ROW(Longboard!$B$2:$B$603)),ROW(71:71))-1,2))</f>
        <v/>
      </c>
      <c r="C74" s="137" t="str">
        <f t="array" ref="C74">IF(ISERROR(INDEX(Longboard!$A$2:$I$603,SMALL(IF(Longboard!$C$2:$I$603=Data!$A$7,ROW(Longboard!$H$2:$H$603)),ROW(71:71))-1,8)),"",INDEX(Longboard!$A$2:$I$603,SMALL(IF(Longboard!$C$2:$I$603=Data!$A$7,ROW(Longboard!$H$2:$H$603)),ROW(71:71))-1,8))</f>
        <v/>
      </c>
      <c r="D74" s="137" t="str">
        <f t="array" ref="D74">IF(ISERROR(INDEX(Longboard!$A$2:$I$603,SMALL(IF(Longboard!$C$2:$I$603=Data!$A$7,ROW(Longboard!$I$2:$I$603)),ROW(71:71))-1,9)),"",INDEX(Longboard!$A$2:$I$603,SMALL(IF(Longboard!$C$2:$I$603=Data!$A$7,ROW(Longboard!$I$2:$I$603)),ROW(71:71))-1,9))</f>
        <v/>
      </c>
      <c r="E74" s="137"/>
      <c r="F74" s="152" t="str">
        <f>IF(ISERROR(VLOOKUP(B74,'FS Fires'!$B$4:$F$199,7,FALSE)),"",VLOOKUP(B74,'FS Fires'!$B$4:$F$199,7,FALSE))</f>
        <v/>
      </c>
    </row>
    <row r="75" spans="1:6" ht="20.100000000000001" customHeight="1">
      <c r="A75" s="113" t="str">
        <f t="array" ref="A75">IF(ISERROR(INDEX(Longboard!$A$2:$C$603,SMALL(IF(Longboard!$C$2:$C$603=Data!$A$7,ROW(Longboard!$A$2:$A$603)),ROW(72:72))-1,1)),"",INDEX(Longboard!$A$2:$C$603,SMALL(IF(Longboard!$C$2:$C$603=Data!$A$7,ROW(Longboard!$A$2:$A$603)),ROW(72:72))-1,1))</f>
        <v/>
      </c>
      <c r="B75" s="113" t="str">
        <f t="array" ref="B75">IF(ISERROR(INDEX(Longboard!$A$2:$C$603,SMALL(IF(Longboard!$C$2:$C$603=Data!$A$7,ROW(Longboard!$B$2:$B$603)),ROW(72:72))-1,2)),"",INDEX(Longboard!$A$2:$C$603,SMALL(IF(Longboard!$C$2:$C$603=Data!$A$7,ROW(Longboard!$B$2:$B$603)),ROW(72:72))-1,2))</f>
        <v/>
      </c>
      <c r="C75" s="137" t="str">
        <f t="array" ref="C75">IF(ISERROR(INDEX(Longboard!$A$2:$I$603,SMALL(IF(Longboard!$C$2:$I$603=Data!$A$7,ROW(Longboard!$H$2:$H$603)),ROW(72:72))-1,8)),"",INDEX(Longboard!$A$2:$I$603,SMALL(IF(Longboard!$C$2:$I$603=Data!$A$7,ROW(Longboard!$H$2:$H$603)),ROW(72:72))-1,8))</f>
        <v/>
      </c>
      <c r="D75" s="137" t="str">
        <f t="array" ref="D75">IF(ISERROR(INDEX(Longboard!$A$2:$I$603,SMALL(IF(Longboard!$C$2:$I$603=Data!$A$7,ROW(Longboard!$I$2:$I$603)),ROW(72:72))-1,9)),"",INDEX(Longboard!$A$2:$I$603,SMALL(IF(Longboard!$C$2:$I$603=Data!$A$7,ROW(Longboard!$I$2:$I$603)),ROW(72:72))-1,9))</f>
        <v/>
      </c>
      <c r="E75" s="137"/>
      <c r="F75" s="152" t="str">
        <f>IF(ISERROR(VLOOKUP(B75,'FS Fires'!$B$4:$F$199,7,FALSE)),"",VLOOKUP(B75,'FS Fires'!$B$4:$F$199,7,FALSE))</f>
        <v/>
      </c>
    </row>
    <row r="76" spans="1:6" ht="20.100000000000001" customHeight="1">
      <c r="F76" s="158"/>
    </row>
    <row r="77" spans="1:6" ht="20.100000000000001" customHeight="1">
      <c r="F77" s="158"/>
    </row>
    <row r="78" spans="1:6" ht="20.100000000000001" customHeight="1">
      <c r="F78" s="158"/>
    </row>
    <row r="79" spans="1:6" ht="20.100000000000001" customHeight="1">
      <c r="F79" s="158"/>
    </row>
    <row r="80" spans="1:6" ht="20.100000000000001" customHeight="1">
      <c r="F80" s="158"/>
    </row>
    <row r="81" spans="6:6" ht="20.100000000000001" customHeight="1">
      <c r="F81" s="158"/>
    </row>
    <row r="82" spans="6:6" ht="20.100000000000001" customHeight="1">
      <c r="F82" s="158"/>
    </row>
    <row r="83" spans="6:6" ht="20.100000000000001" customHeight="1">
      <c r="F83" s="158"/>
    </row>
    <row r="84" spans="6:6" ht="20.100000000000001" customHeight="1">
      <c r="F84" s="158"/>
    </row>
    <row r="85" spans="6:6" ht="20.100000000000001" customHeight="1">
      <c r="F85" s="158"/>
    </row>
    <row r="86" spans="6:6" ht="20.100000000000001" customHeight="1">
      <c r="F86" s="158"/>
    </row>
    <row r="87" spans="6:6" ht="20.100000000000001" customHeight="1">
      <c r="F87" s="158"/>
    </row>
    <row r="88" spans="6:6" ht="20.100000000000001" customHeight="1">
      <c r="F88" s="158"/>
    </row>
    <row r="89" spans="6:6" ht="20.100000000000001" customHeight="1">
      <c r="F89" s="158"/>
    </row>
    <row r="90" spans="6:6" ht="20.100000000000001" customHeight="1">
      <c r="F90" s="158"/>
    </row>
    <row r="91" spans="6:6" ht="20.100000000000001" customHeight="1">
      <c r="F91" s="158"/>
    </row>
    <row r="92" spans="6:6" ht="20.100000000000001" customHeight="1">
      <c r="F92" s="158"/>
    </row>
    <row r="93" spans="6:6" ht="20.100000000000001" customHeight="1">
      <c r="F93" s="158"/>
    </row>
    <row r="94" spans="6:6" ht="20.100000000000001" customHeight="1">
      <c r="F94" s="158"/>
    </row>
    <row r="95" spans="6:6" ht="20.100000000000001" customHeight="1">
      <c r="F95" s="158"/>
    </row>
    <row r="96" spans="6:6" ht="20.100000000000001" customHeight="1">
      <c r="F96" s="158"/>
    </row>
    <row r="97" spans="6:6" ht="20.100000000000001" customHeight="1">
      <c r="F97" s="158"/>
    </row>
    <row r="98" spans="6:6" ht="20.100000000000001" customHeight="1">
      <c r="F98" s="158"/>
    </row>
    <row r="99" spans="6:6" ht="20.100000000000001" customHeight="1">
      <c r="F99" s="158"/>
    </row>
    <row r="100" spans="6:6" ht="20.100000000000001" customHeight="1">
      <c r="F100" s="158"/>
    </row>
    <row r="101" spans="6:6" ht="20.100000000000001" customHeight="1">
      <c r="F101" s="158"/>
    </row>
    <row r="102" spans="6:6" ht="20.100000000000001" customHeight="1">
      <c r="F102" s="158"/>
    </row>
    <row r="103" spans="6:6" ht="20.100000000000001" customHeight="1">
      <c r="F103" s="158"/>
    </row>
    <row r="104" spans="6:6" ht="20.100000000000001" customHeight="1">
      <c r="F104" s="158"/>
    </row>
    <row r="105" spans="6:6" ht="20.100000000000001" customHeight="1">
      <c r="F105" s="158"/>
    </row>
    <row r="106" spans="6:6" ht="20.100000000000001" customHeight="1">
      <c r="F106" s="158"/>
    </row>
    <row r="107" spans="6:6" ht="20.100000000000001" customHeight="1">
      <c r="F107" s="158"/>
    </row>
    <row r="108" spans="6:6" ht="20.100000000000001" customHeight="1">
      <c r="F108" s="158"/>
    </row>
    <row r="109" spans="6:6" ht="20.100000000000001" customHeight="1">
      <c r="F109" s="158"/>
    </row>
    <row r="110" spans="6:6" ht="20.100000000000001" customHeight="1">
      <c r="F110" s="158"/>
    </row>
    <row r="111" spans="6:6" ht="20.100000000000001" customHeight="1">
      <c r="F111" s="158"/>
    </row>
    <row r="112" spans="6:6" ht="20.100000000000001" customHeight="1">
      <c r="F112" s="158"/>
    </row>
    <row r="113" spans="6:6" ht="20.100000000000001" customHeight="1">
      <c r="F113" s="158"/>
    </row>
    <row r="114" spans="6:6" ht="20.100000000000001" customHeight="1">
      <c r="F114" s="158"/>
    </row>
    <row r="115" spans="6:6" ht="20.100000000000001" customHeight="1">
      <c r="F115" s="158"/>
    </row>
    <row r="116" spans="6:6" ht="20.100000000000001" customHeight="1">
      <c r="F116" s="158"/>
    </row>
    <row r="117" spans="6:6" ht="20.100000000000001" customHeight="1">
      <c r="F117" s="158"/>
    </row>
    <row r="118" spans="6:6" ht="20.100000000000001" customHeight="1">
      <c r="F118" s="158"/>
    </row>
    <row r="119" spans="6:6" ht="20.100000000000001" customHeight="1">
      <c r="F119" s="158"/>
    </row>
    <row r="120" spans="6:6" ht="20.100000000000001" customHeight="1">
      <c r="F120" s="158"/>
    </row>
    <row r="121" spans="6:6" ht="20.100000000000001" customHeight="1">
      <c r="F121" s="158"/>
    </row>
    <row r="122" spans="6:6" ht="20.100000000000001" customHeight="1">
      <c r="F122" s="158"/>
    </row>
    <row r="123" spans="6:6" ht="20.100000000000001" customHeight="1">
      <c r="F123" s="158"/>
    </row>
    <row r="124" spans="6:6" ht="20.100000000000001" customHeight="1">
      <c r="F124" s="158"/>
    </row>
    <row r="125" spans="6:6" ht="20.100000000000001" customHeight="1">
      <c r="F125" s="158"/>
    </row>
    <row r="126" spans="6:6" ht="20.100000000000001" customHeight="1">
      <c r="F126" s="158"/>
    </row>
    <row r="127" spans="6:6" ht="20.100000000000001" customHeight="1">
      <c r="F127" s="158"/>
    </row>
    <row r="128" spans="6:6" ht="20.100000000000001" customHeight="1">
      <c r="F128" s="158"/>
    </row>
    <row r="129" spans="6:6" ht="20.100000000000001" customHeight="1">
      <c r="F129" s="158"/>
    </row>
    <row r="130" spans="6:6" ht="20.100000000000001" customHeight="1">
      <c r="F130" s="158"/>
    </row>
    <row r="131" spans="6:6" ht="20.100000000000001" customHeight="1">
      <c r="F131" s="158"/>
    </row>
    <row r="132" spans="6:6" ht="20.100000000000001" customHeight="1">
      <c r="F132" s="158"/>
    </row>
    <row r="133" spans="6:6" ht="20.100000000000001" customHeight="1">
      <c r="F133" s="158"/>
    </row>
    <row r="134" spans="6:6" ht="20.100000000000001" customHeight="1">
      <c r="F134" s="158"/>
    </row>
    <row r="135" spans="6:6" ht="20.100000000000001" customHeight="1">
      <c r="F135" s="158"/>
    </row>
    <row r="136" spans="6:6" ht="20.100000000000001" customHeight="1">
      <c r="F136" s="158"/>
    </row>
    <row r="137" spans="6:6" ht="20.100000000000001" customHeight="1">
      <c r="F137" s="158"/>
    </row>
    <row r="138" spans="6:6" ht="20.100000000000001" customHeight="1">
      <c r="F138" s="158"/>
    </row>
    <row r="139" spans="6:6" ht="20.100000000000001" customHeight="1">
      <c r="F139" s="158"/>
    </row>
    <row r="140" spans="6:6" ht="20.100000000000001" customHeight="1">
      <c r="F140" s="158"/>
    </row>
    <row r="141" spans="6:6" ht="20.100000000000001" customHeight="1">
      <c r="F141" s="158"/>
    </row>
    <row r="142" spans="6:6" ht="20.100000000000001" customHeight="1">
      <c r="F142" s="158"/>
    </row>
    <row r="143" spans="6:6" ht="20.100000000000001" customHeight="1">
      <c r="F143" s="158"/>
    </row>
    <row r="144" spans="6:6" ht="20.100000000000001" customHeight="1">
      <c r="F144" s="158"/>
    </row>
    <row r="145" spans="6:6" ht="20.100000000000001" customHeight="1">
      <c r="F145" s="158"/>
    </row>
    <row r="146" spans="6:6" ht="20.100000000000001" customHeight="1">
      <c r="F146" s="158"/>
    </row>
    <row r="147" spans="6:6" ht="20.100000000000001" customHeight="1">
      <c r="F147" s="158"/>
    </row>
    <row r="148" spans="6:6" ht="20.100000000000001" customHeight="1">
      <c r="F148" s="158"/>
    </row>
    <row r="149" spans="6:6" ht="20.100000000000001" customHeight="1">
      <c r="F149" s="158"/>
    </row>
    <row r="150" spans="6:6" ht="20.100000000000001" customHeight="1">
      <c r="F150" s="158"/>
    </row>
    <row r="151" spans="6:6" ht="20.100000000000001" customHeight="1">
      <c r="F151" s="158"/>
    </row>
    <row r="152" spans="6:6" ht="20.100000000000001" customHeight="1">
      <c r="F152" s="158"/>
    </row>
    <row r="153" spans="6:6" ht="20.100000000000001" customHeight="1">
      <c r="F153" s="158"/>
    </row>
    <row r="154" spans="6:6" ht="20.100000000000001" customHeight="1">
      <c r="F154" s="158"/>
    </row>
    <row r="155" spans="6:6" ht="20.100000000000001" customHeight="1">
      <c r="F155" s="158"/>
    </row>
    <row r="156" spans="6:6" ht="20.100000000000001" customHeight="1">
      <c r="F156" s="158"/>
    </row>
    <row r="157" spans="6:6" ht="20.100000000000001" customHeight="1">
      <c r="F157" s="158"/>
    </row>
    <row r="158" spans="6:6" ht="20.100000000000001" customHeight="1">
      <c r="F158" s="158"/>
    </row>
    <row r="159" spans="6:6" ht="20.100000000000001" customHeight="1">
      <c r="F159" s="158"/>
    </row>
    <row r="160" spans="6:6" ht="20.100000000000001" customHeight="1">
      <c r="F160" s="158"/>
    </row>
    <row r="161" spans="6:6" ht="20.100000000000001" customHeight="1">
      <c r="F161" s="158"/>
    </row>
    <row r="162" spans="6:6" ht="20.100000000000001" customHeight="1">
      <c r="F162" s="158"/>
    </row>
    <row r="163" spans="6:6" ht="20.100000000000001" customHeight="1">
      <c r="F163" s="158"/>
    </row>
    <row r="164" spans="6:6" ht="20.100000000000001" customHeight="1">
      <c r="F164" s="158"/>
    </row>
    <row r="165" spans="6:6" ht="20.100000000000001" customHeight="1">
      <c r="F165" s="158"/>
    </row>
    <row r="166" spans="6:6" ht="20.100000000000001" customHeight="1">
      <c r="F166" s="158"/>
    </row>
    <row r="167" spans="6:6" ht="20.100000000000001" customHeight="1">
      <c r="F167" s="158"/>
    </row>
    <row r="168" spans="6:6" ht="20.100000000000001" customHeight="1">
      <c r="F168" s="158"/>
    </row>
    <row r="169" spans="6:6" ht="20.100000000000001" customHeight="1">
      <c r="F169" s="158"/>
    </row>
    <row r="170" spans="6:6" ht="20.100000000000001" customHeight="1">
      <c r="F170" s="158"/>
    </row>
    <row r="171" spans="6:6" ht="20.100000000000001" customHeight="1">
      <c r="F171" s="158"/>
    </row>
    <row r="172" spans="6:6" ht="20.100000000000001" customHeight="1">
      <c r="F172" s="158"/>
    </row>
    <row r="173" spans="6:6" ht="20.100000000000001" customHeight="1">
      <c r="F173" s="158"/>
    </row>
    <row r="174" spans="6:6" ht="20.100000000000001" customHeight="1">
      <c r="F174" s="158"/>
    </row>
    <row r="175" spans="6:6" ht="20.100000000000001" customHeight="1">
      <c r="F175" s="158"/>
    </row>
    <row r="176" spans="6:6" ht="20.100000000000001" customHeight="1">
      <c r="F176" s="158"/>
    </row>
    <row r="177" spans="6:6" ht="20.100000000000001" customHeight="1">
      <c r="F177" s="158"/>
    </row>
    <row r="178" spans="6:6" ht="20.100000000000001" customHeight="1">
      <c r="F178" s="158"/>
    </row>
    <row r="179" spans="6:6" ht="20.100000000000001" customHeight="1">
      <c r="F179" s="158"/>
    </row>
    <row r="180" spans="6:6" ht="20.100000000000001" customHeight="1">
      <c r="F180" s="158"/>
    </row>
    <row r="181" spans="6:6" ht="20.100000000000001" customHeight="1">
      <c r="F181" s="158"/>
    </row>
    <row r="182" spans="6:6" ht="20.100000000000001" customHeight="1">
      <c r="F182" s="158"/>
    </row>
    <row r="183" spans="6:6" ht="20.100000000000001" customHeight="1">
      <c r="F183" s="158"/>
    </row>
    <row r="184" spans="6:6" ht="20.100000000000001" customHeight="1">
      <c r="F184" s="158"/>
    </row>
    <row r="185" spans="6:6" ht="20.100000000000001" customHeight="1">
      <c r="F185" s="158"/>
    </row>
    <row r="186" spans="6:6" ht="20.100000000000001" customHeight="1">
      <c r="F186" s="158"/>
    </row>
    <row r="187" spans="6:6" ht="20.100000000000001" customHeight="1">
      <c r="F187" s="158"/>
    </row>
    <row r="188" spans="6:6" ht="20.100000000000001" customHeight="1">
      <c r="F188" s="158"/>
    </row>
    <row r="189" spans="6:6" ht="20.100000000000001" customHeight="1">
      <c r="F189" s="158"/>
    </row>
    <row r="190" spans="6:6" ht="20.100000000000001" customHeight="1">
      <c r="F190" s="158"/>
    </row>
    <row r="191" spans="6:6" ht="20.100000000000001" customHeight="1">
      <c r="F191" s="158"/>
    </row>
    <row r="192" spans="6:6" ht="20.100000000000001" customHeight="1">
      <c r="F192" s="158"/>
    </row>
    <row r="193" spans="6:6" ht="20.100000000000001" customHeight="1">
      <c r="F193" s="158"/>
    </row>
    <row r="194" spans="6:6" ht="20.100000000000001" customHeight="1">
      <c r="F194" s="158"/>
    </row>
    <row r="195" spans="6:6" ht="20.100000000000001" customHeight="1">
      <c r="F195" s="158"/>
    </row>
    <row r="196" spans="6:6" ht="20.100000000000001" customHeight="1">
      <c r="F196" s="158"/>
    </row>
    <row r="197" spans="6:6" ht="20.100000000000001" customHeight="1">
      <c r="F197" s="158"/>
    </row>
    <row r="198" spans="6:6" ht="20.100000000000001" customHeight="1">
      <c r="F198" s="158"/>
    </row>
    <row r="199" spans="6:6" ht="20.100000000000001" customHeight="1">
      <c r="F199" s="158"/>
    </row>
    <row r="200" spans="6:6" ht="20.100000000000001" customHeight="1">
      <c r="F200" s="158"/>
    </row>
    <row r="201" spans="6:6" ht="20.100000000000001" customHeight="1">
      <c r="F201" s="158"/>
    </row>
    <row r="202" spans="6:6" ht="20.100000000000001" customHeight="1">
      <c r="F202" s="158"/>
    </row>
    <row r="203" spans="6:6" ht="20.100000000000001" customHeight="1">
      <c r="F203" s="158"/>
    </row>
    <row r="204" spans="6:6" ht="20.100000000000001" customHeight="1">
      <c r="F204" s="158"/>
    </row>
    <row r="205" spans="6:6" ht="20.100000000000001" customHeight="1">
      <c r="F205" s="158"/>
    </row>
    <row r="206" spans="6:6" ht="20.100000000000001" customHeight="1">
      <c r="F206" s="158"/>
    </row>
    <row r="207" spans="6:6" ht="20.100000000000001" customHeight="1">
      <c r="F207" s="158"/>
    </row>
    <row r="208" spans="6:6" ht="20.100000000000001" customHeight="1">
      <c r="F208" s="158"/>
    </row>
    <row r="209" spans="6:6" ht="20.100000000000001" customHeight="1">
      <c r="F209" s="158"/>
    </row>
    <row r="210" spans="6:6" ht="20.100000000000001" customHeight="1">
      <c r="F210" s="158"/>
    </row>
    <row r="211" spans="6:6" ht="20.100000000000001" customHeight="1">
      <c r="F211" s="158"/>
    </row>
    <row r="212" spans="6:6" ht="20.100000000000001" customHeight="1">
      <c r="F212" s="158"/>
    </row>
    <row r="213" spans="6:6" ht="20.100000000000001" customHeight="1">
      <c r="F213" s="158"/>
    </row>
    <row r="214" spans="6:6" ht="20.100000000000001" customHeight="1">
      <c r="F214" s="158"/>
    </row>
    <row r="215" spans="6:6" ht="20.100000000000001" customHeight="1">
      <c r="F215" s="158"/>
    </row>
    <row r="216" spans="6:6" ht="20.100000000000001" customHeight="1">
      <c r="F216" s="158"/>
    </row>
    <row r="217" spans="6:6" ht="20.100000000000001" customHeight="1">
      <c r="F217" s="158"/>
    </row>
    <row r="218" spans="6:6" ht="20.100000000000001" customHeight="1">
      <c r="F218" s="158"/>
    </row>
    <row r="219" spans="6:6" ht="20.100000000000001" customHeight="1">
      <c r="F219" s="158"/>
    </row>
    <row r="220" spans="6:6" ht="20.100000000000001" customHeight="1">
      <c r="F220" s="158"/>
    </row>
    <row r="221" spans="6:6" ht="20.100000000000001" customHeight="1">
      <c r="F221" s="158"/>
    </row>
    <row r="222" spans="6:6" ht="20.100000000000001" customHeight="1">
      <c r="F222" s="158"/>
    </row>
    <row r="223" spans="6:6" ht="20.100000000000001" customHeight="1">
      <c r="F223" s="158"/>
    </row>
    <row r="224" spans="6:6" ht="20.100000000000001" customHeight="1">
      <c r="F224" s="158"/>
    </row>
    <row r="225" spans="6:6" ht="20.100000000000001" customHeight="1">
      <c r="F225" s="158"/>
    </row>
    <row r="226" spans="6:6" ht="20.100000000000001" customHeight="1">
      <c r="F226" s="158"/>
    </row>
    <row r="227" spans="6:6" ht="20.100000000000001" customHeight="1">
      <c r="F227" s="158"/>
    </row>
    <row r="228" spans="6:6" ht="20.100000000000001" customHeight="1">
      <c r="F228" s="158"/>
    </row>
    <row r="229" spans="6:6" ht="20.100000000000001" customHeight="1">
      <c r="F229" s="158"/>
    </row>
    <row r="230" spans="6:6" ht="20.100000000000001" customHeight="1">
      <c r="F230" s="158"/>
    </row>
    <row r="231" spans="6:6" ht="20.100000000000001" customHeight="1">
      <c r="F231" s="158"/>
    </row>
    <row r="232" spans="6:6" ht="20.100000000000001" customHeight="1">
      <c r="F232" s="158"/>
    </row>
    <row r="233" spans="6:6" ht="20.100000000000001" customHeight="1">
      <c r="F233" s="158"/>
    </row>
    <row r="234" spans="6:6" ht="20.100000000000001" customHeight="1">
      <c r="F234" s="158"/>
    </row>
    <row r="235" spans="6:6" ht="20.100000000000001" customHeight="1">
      <c r="F235" s="158"/>
    </row>
    <row r="236" spans="6:6" ht="20.100000000000001" customHeight="1">
      <c r="F236" s="158"/>
    </row>
    <row r="237" spans="6:6" ht="20.100000000000001" customHeight="1">
      <c r="F237" s="158"/>
    </row>
    <row r="238" spans="6:6" ht="20.100000000000001" customHeight="1">
      <c r="F238" s="158"/>
    </row>
    <row r="239" spans="6:6" ht="20.100000000000001" customHeight="1">
      <c r="F239" s="158"/>
    </row>
    <row r="240" spans="6:6" ht="20.100000000000001" customHeight="1">
      <c r="F240" s="158"/>
    </row>
    <row r="241" spans="6:6" ht="20.100000000000001" customHeight="1">
      <c r="F241" s="158"/>
    </row>
    <row r="242" spans="6:6" ht="20.100000000000001" customHeight="1">
      <c r="F242" s="158"/>
    </row>
    <row r="243" spans="6:6" ht="20.100000000000001" customHeight="1">
      <c r="F243" s="158"/>
    </row>
    <row r="244" spans="6:6" ht="20.100000000000001" customHeight="1">
      <c r="F244" s="158"/>
    </row>
    <row r="245" spans="6:6" ht="20.100000000000001" customHeight="1">
      <c r="F245" s="158"/>
    </row>
    <row r="246" spans="6:6" ht="20.100000000000001" customHeight="1">
      <c r="F246" s="158"/>
    </row>
    <row r="247" spans="6:6" ht="20.100000000000001" customHeight="1">
      <c r="F247" s="158"/>
    </row>
    <row r="248" spans="6:6" ht="20.100000000000001" customHeight="1">
      <c r="F248" s="158"/>
    </row>
    <row r="249" spans="6:6" ht="20.100000000000001" customHeight="1">
      <c r="F249" s="158"/>
    </row>
    <row r="250" spans="6:6" ht="20.100000000000001" customHeight="1">
      <c r="F250" s="158"/>
    </row>
    <row r="251" spans="6:6" ht="20.100000000000001" customHeight="1">
      <c r="F251" s="158"/>
    </row>
    <row r="252" spans="6:6" ht="20.100000000000001" customHeight="1">
      <c r="F252" s="158"/>
    </row>
    <row r="253" spans="6:6" ht="20.100000000000001" customHeight="1">
      <c r="F253" s="158"/>
    </row>
    <row r="254" spans="6:6" ht="20.100000000000001" customHeight="1">
      <c r="F254" s="158"/>
    </row>
    <row r="255" spans="6:6" ht="20.100000000000001" customHeight="1">
      <c r="F255" s="158"/>
    </row>
    <row r="256" spans="6:6" ht="20.100000000000001" customHeight="1">
      <c r="F256" s="158"/>
    </row>
    <row r="257" spans="6:6" ht="20.100000000000001" customHeight="1">
      <c r="F257" s="158"/>
    </row>
    <row r="258" spans="6:6" ht="20.100000000000001" customHeight="1">
      <c r="F258" s="158"/>
    </row>
    <row r="259" spans="6:6" ht="20.100000000000001" customHeight="1">
      <c r="F259" s="158"/>
    </row>
    <row r="260" spans="6:6" ht="20.100000000000001" customHeight="1">
      <c r="F260" s="158"/>
    </row>
    <row r="261" spans="6:6" ht="20.100000000000001" customHeight="1">
      <c r="F261" s="158"/>
    </row>
    <row r="262" spans="6:6" ht="20.100000000000001" customHeight="1">
      <c r="F262" s="158"/>
    </row>
    <row r="263" spans="6:6" ht="20.100000000000001" customHeight="1">
      <c r="F263" s="158"/>
    </row>
    <row r="264" spans="6:6" ht="20.100000000000001" customHeight="1">
      <c r="F264" s="158"/>
    </row>
    <row r="265" spans="6:6" ht="20.100000000000001" customHeight="1">
      <c r="F265" s="158"/>
    </row>
    <row r="266" spans="6:6" ht="20.100000000000001" customHeight="1">
      <c r="F266" s="158"/>
    </row>
    <row r="267" spans="6:6" ht="20.100000000000001" customHeight="1">
      <c r="F267" s="158"/>
    </row>
    <row r="268" spans="6:6" ht="20.100000000000001" customHeight="1">
      <c r="F268" s="158"/>
    </row>
    <row r="269" spans="6:6" ht="20.100000000000001" customHeight="1">
      <c r="F269" s="158"/>
    </row>
    <row r="270" spans="6:6" ht="20.100000000000001" customHeight="1">
      <c r="F270" s="158"/>
    </row>
    <row r="271" spans="6:6" ht="20.100000000000001" customHeight="1">
      <c r="F271" s="158"/>
    </row>
    <row r="272" spans="6:6" ht="20.100000000000001" customHeight="1">
      <c r="F272" s="158"/>
    </row>
    <row r="273" spans="6:6" ht="20.100000000000001" customHeight="1">
      <c r="F273" s="158"/>
    </row>
    <row r="274" spans="6:6" ht="20.100000000000001" customHeight="1">
      <c r="F274" s="158"/>
    </row>
    <row r="275" spans="6:6" ht="20.100000000000001" customHeight="1">
      <c r="F275" s="158"/>
    </row>
    <row r="276" spans="6:6" ht="20.100000000000001" customHeight="1">
      <c r="F276" s="158"/>
    </row>
    <row r="277" spans="6:6" ht="20.100000000000001" customHeight="1">
      <c r="F277" s="158"/>
    </row>
    <row r="278" spans="6:6" ht="20.100000000000001" customHeight="1">
      <c r="F278" s="158"/>
    </row>
    <row r="279" spans="6:6" ht="20.100000000000001" customHeight="1">
      <c r="F279" s="158"/>
    </row>
    <row r="280" spans="6:6" ht="20.100000000000001" customHeight="1">
      <c r="F280" s="158"/>
    </row>
    <row r="281" spans="6:6" ht="20.100000000000001" customHeight="1">
      <c r="F281" s="158"/>
    </row>
    <row r="282" spans="6:6" ht="20.100000000000001" customHeight="1">
      <c r="F282" s="158"/>
    </row>
    <row r="283" spans="6:6" ht="20.100000000000001" customHeight="1">
      <c r="F283" s="158"/>
    </row>
    <row r="284" spans="6:6" ht="20.100000000000001" customHeight="1">
      <c r="F284" s="158"/>
    </row>
    <row r="285" spans="6:6" ht="20.100000000000001" customHeight="1">
      <c r="F285" s="158"/>
    </row>
    <row r="286" spans="6:6" ht="20.100000000000001" customHeight="1">
      <c r="F286" s="158"/>
    </row>
    <row r="287" spans="6:6" ht="20.100000000000001" customHeight="1">
      <c r="F287" s="158"/>
    </row>
    <row r="288" spans="6:6" ht="20.100000000000001" customHeight="1">
      <c r="F288" s="158"/>
    </row>
    <row r="289" spans="6:6" ht="20.100000000000001" customHeight="1">
      <c r="F289" s="158"/>
    </row>
    <row r="290" spans="6:6" ht="20.100000000000001" customHeight="1">
      <c r="F290" s="158"/>
    </row>
    <row r="291" spans="6:6" ht="20.100000000000001" customHeight="1">
      <c r="F291" s="158"/>
    </row>
    <row r="292" spans="6:6" ht="20.100000000000001" customHeight="1">
      <c r="F292" s="158"/>
    </row>
    <row r="293" spans="6:6" ht="20.100000000000001" customHeight="1">
      <c r="F293" s="158"/>
    </row>
    <row r="294" spans="6:6" ht="20.100000000000001" customHeight="1">
      <c r="F294" s="158"/>
    </row>
    <row r="295" spans="6:6" ht="20.100000000000001" customHeight="1">
      <c r="F295" s="158"/>
    </row>
    <row r="296" spans="6:6" ht="20.100000000000001" customHeight="1">
      <c r="F296" s="158"/>
    </row>
    <row r="297" spans="6:6" ht="20.100000000000001" customHeight="1">
      <c r="F297" s="158"/>
    </row>
    <row r="298" spans="6:6" ht="20.100000000000001" customHeight="1">
      <c r="F298" s="158"/>
    </row>
    <row r="299" spans="6:6" ht="20.100000000000001" customHeight="1">
      <c r="F299" s="158"/>
    </row>
    <row r="300" spans="6:6" ht="20.100000000000001" customHeight="1">
      <c r="F300" s="158"/>
    </row>
    <row r="301" spans="6:6" ht="20.100000000000001" customHeight="1">
      <c r="F301" s="158"/>
    </row>
    <row r="302" spans="6:6" ht="20.100000000000001" customHeight="1">
      <c r="F302" s="158"/>
    </row>
    <row r="303" spans="6:6" ht="20.100000000000001" customHeight="1">
      <c r="F303" s="158"/>
    </row>
    <row r="304" spans="6:6" ht="20.100000000000001" customHeight="1">
      <c r="F304" s="158"/>
    </row>
    <row r="305" spans="6:6" ht="20.100000000000001" customHeight="1">
      <c r="F305" s="158"/>
    </row>
    <row r="306" spans="6:6" ht="20.100000000000001" customHeight="1">
      <c r="F306" s="158"/>
    </row>
    <row r="307" spans="6:6" ht="20.100000000000001" customHeight="1">
      <c r="F307" s="158"/>
    </row>
    <row r="308" spans="6:6" ht="20.100000000000001" customHeight="1">
      <c r="F308" s="158"/>
    </row>
    <row r="309" spans="6:6" ht="20.100000000000001" customHeight="1">
      <c r="F309" s="158"/>
    </row>
    <row r="310" spans="6:6" ht="20.100000000000001" customHeight="1">
      <c r="F310" s="158"/>
    </row>
    <row r="311" spans="6:6" ht="20.100000000000001" customHeight="1">
      <c r="F311" s="158"/>
    </row>
    <row r="312" spans="6:6" ht="20.100000000000001" customHeight="1">
      <c r="F312" s="158"/>
    </row>
    <row r="313" spans="6:6" ht="20.100000000000001" customHeight="1">
      <c r="F313" s="158"/>
    </row>
    <row r="314" spans="6:6" ht="20.100000000000001" customHeight="1">
      <c r="F314" s="158"/>
    </row>
    <row r="315" spans="6:6" ht="20.100000000000001" customHeight="1">
      <c r="F315" s="158"/>
    </row>
    <row r="316" spans="6:6" ht="20.100000000000001" customHeight="1">
      <c r="F316" s="158"/>
    </row>
    <row r="317" spans="6:6" ht="20.100000000000001" customHeight="1">
      <c r="F317" s="158"/>
    </row>
    <row r="318" spans="6:6" ht="20.100000000000001" customHeight="1">
      <c r="F318" s="158"/>
    </row>
    <row r="319" spans="6:6" ht="20.100000000000001" customHeight="1">
      <c r="F319" s="158"/>
    </row>
    <row r="320" spans="6:6" ht="20.100000000000001" customHeight="1">
      <c r="F320" s="158"/>
    </row>
    <row r="321" spans="6:6" ht="20.100000000000001" customHeight="1">
      <c r="F321" s="158"/>
    </row>
    <row r="322" spans="6:6" ht="20.100000000000001" customHeight="1">
      <c r="F322" s="158"/>
    </row>
    <row r="323" spans="6:6" ht="20.100000000000001" customHeight="1">
      <c r="F323" s="158"/>
    </row>
    <row r="324" spans="6:6" ht="20.100000000000001" customHeight="1">
      <c r="F324" s="158"/>
    </row>
    <row r="325" spans="6:6" ht="20.100000000000001" customHeight="1">
      <c r="F325" s="158"/>
    </row>
    <row r="326" spans="6:6" ht="20.100000000000001" customHeight="1">
      <c r="F326" s="158"/>
    </row>
    <row r="327" spans="6:6" ht="20.100000000000001" customHeight="1">
      <c r="F327" s="158"/>
    </row>
    <row r="328" spans="6:6" ht="20.100000000000001" customHeight="1">
      <c r="F328" s="158"/>
    </row>
    <row r="329" spans="6:6" ht="20.100000000000001" customHeight="1">
      <c r="F329" s="158"/>
    </row>
    <row r="330" spans="6:6" ht="20.100000000000001" customHeight="1">
      <c r="F330" s="158"/>
    </row>
    <row r="331" spans="6:6" ht="20.100000000000001" customHeight="1">
      <c r="F331" s="158"/>
    </row>
    <row r="332" spans="6:6" ht="20.100000000000001" customHeight="1">
      <c r="F332" s="158"/>
    </row>
    <row r="333" spans="6:6" ht="20.100000000000001" customHeight="1">
      <c r="F333" s="158"/>
    </row>
    <row r="334" spans="6:6" ht="20.100000000000001" customHeight="1">
      <c r="F334" s="158"/>
    </row>
    <row r="335" spans="6:6" ht="20.100000000000001" customHeight="1">
      <c r="F335" s="158"/>
    </row>
    <row r="336" spans="6:6" ht="20.100000000000001" customHeight="1">
      <c r="F336" s="158"/>
    </row>
    <row r="337" spans="6:6" ht="20.100000000000001" customHeight="1">
      <c r="F337" s="158"/>
    </row>
    <row r="338" spans="6:6" ht="20.100000000000001" customHeight="1">
      <c r="F338" s="158"/>
    </row>
    <row r="339" spans="6:6" ht="20.100000000000001" customHeight="1">
      <c r="F339" s="158"/>
    </row>
    <row r="340" spans="6:6" ht="20.100000000000001" customHeight="1">
      <c r="F340" s="158"/>
    </row>
    <row r="341" spans="6:6" ht="20.100000000000001" customHeight="1">
      <c r="F341" s="158"/>
    </row>
    <row r="342" spans="6:6" ht="20.100000000000001" customHeight="1">
      <c r="F342" s="158"/>
    </row>
    <row r="343" spans="6:6" ht="20.100000000000001" customHeight="1">
      <c r="F343" s="158"/>
    </row>
    <row r="344" spans="6:6" ht="20.100000000000001" customHeight="1">
      <c r="F344" s="158"/>
    </row>
    <row r="345" spans="6:6" ht="20.100000000000001" customHeight="1">
      <c r="F345" s="158"/>
    </row>
    <row r="346" spans="6:6" ht="20.100000000000001" customHeight="1">
      <c r="F346" s="158"/>
    </row>
    <row r="347" spans="6:6" ht="20.100000000000001" customHeight="1">
      <c r="F347" s="158"/>
    </row>
    <row r="348" spans="6:6" ht="20.100000000000001" customHeight="1">
      <c r="F348" s="158"/>
    </row>
    <row r="349" spans="6:6" ht="20.100000000000001" customHeight="1">
      <c r="F349" s="158"/>
    </row>
    <row r="350" spans="6:6" ht="20.100000000000001" customHeight="1">
      <c r="F350" s="158"/>
    </row>
    <row r="351" spans="6:6" ht="20.100000000000001" customHeight="1">
      <c r="F351" s="158"/>
    </row>
    <row r="352" spans="6:6" ht="20.100000000000001" customHeight="1">
      <c r="F352" s="158"/>
    </row>
    <row r="353" spans="6:6" ht="20.100000000000001" customHeight="1">
      <c r="F353" s="158"/>
    </row>
    <row r="354" spans="6:6" ht="20.100000000000001" customHeight="1">
      <c r="F354" s="158"/>
    </row>
    <row r="355" spans="6:6" ht="20.100000000000001" customHeight="1">
      <c r="F355" s="158"/>
    </row>
    <row r="356" spans="6:6" ht="20.100000000000001" customHeight="1">
      <c r="F356" s="158"/>
    </row>
    <row r="357" spans="6:6" ht="20.100000000000001" customHeight="1">
      <c r="F357" s="158"/>
    </row>
    <row r="358" spans="6:6" ht="20.100000000000001" customHeight="1">
      <c r="F358" s="158"/>
    </row>
    <row r="359" spans="6:6" ht="20.100000000000001" customHeight="1">
      <c r="F359" s="158"/>
    </row>
    <row r="360" spans="6:6" ht="20.100000000000001" customHeight="1">
      <c r="F360" s="158"/>
    </row>
    <row r="361" spans="6:6" ht="20.100000000000001" customHeight="1">
      <c r="F361" s="158"/>
    </row>
    <row r="362" spans="6:6" ht="20.100000000000001" customHeight="1">
      <c r="F362" s="158"/>
    </row>
    <row r="363" spans="6:6" ht="20.100000000000001" customHeight="1">
      <c r="F363" s="158"/>
    </row>
    <row r="364" spans="6:6" ht="20.100000000000001" customHeight="1">
      <c r="F364" s="158"/>
    </row>
    <row r="365" spans="6:6" ht="20.100000000000001" customHeight="1">
      <c r="F365" s="158"/>
    </row>
    <row r="366" spans="6:6" ht="20.100000000000001" customHeight="1">
      <c r="F366" s="158"/>
    </row>
    <row r="367" spans="6:6" ht="20.100000000000001" customHeight="1">
      <c r="F367" s="158"/>
    </row>
    <row r="368" spans="6:6" ht="20.100000000000001" customHeight="1">
      <c r="F368" s="158"/>
    </row>
    <row r="369" spans="6:6" ht="20.100000000000001" customHeight="1">
      <c r="F369" s="158"/>
    </row>
    <row r="370" spans="6:6" ht="20.100000000000001" customHeight="1">
      <c r="F370" s="158"/>
    </row>
    <row r="371" spans="6:6" ht="20.100000000000001" customHeight="1">
      <c r="F371" s="158"/>
    </row>
    <row r="372" spans="6:6" ht="20.100000000000001" customHeight="1">
      <c r="F372" s="158"/>
    </row>
    <row r="373" spans="6:6" ht="20.100000000000001" customHeight="1">
      <c r="F373" s="158"/>
    </row>
    <row r="374" spans="6:6" ht="20.100000000000001" customHeight="1">
      <c r="F374" s="158"/>
    </row>
    <row r="375" spans="6:6" ht="20.100000000000001" customHeight="1">
      <c r="F375" s="158"/>
    </row>
    <row r="376" spans="6:6" ht="20.100000000000001" customHeight="1">
      <c r="F376" s="158"/>
    </row>
    <row r="377" spans="6:6" ht="20.100000000000001" customHeight="1">
      <c r="F377" s="158"/>
    </row>
    <row r="378" spans="6:6" ht="20.100000000000001" customHeight="1">
      <c r="F378" s="158"/>
    </row>
    <row r="379" spans="6:6" ht="20.100000000000001" customHeight="1">
      <c r="F379" s="158"/>
    </row>
    <row r="380" spans="6:6" ht="20.100000000000001" customHeight="1">
      <c r="F380" s="158"/>
    </row>
    <row r="381" spans="6:6" ht="20.100000000000001" customHeight="1">
      <c r="F381" s="158"/>
    </row>
    <row r="382" spans="6:6" ht="20.100000000000001" customHeight="1">
      <c r="F382" s="158"/>
    </row>
    <row r="383" spans="6:6" ht="20.100000000000001" customHeight="1">
      <c r="F383" s="158"/>
    </row>
    <row r="384" spans="6:6" ht="20.100000000000001" customHeight="1">
      <c r="F384" s="158"/>
    </row>
    <row r="385" spans="6:6" ht="20.100000000000001" customHeight="1">
      <c r="F385" s="158"/>
    </row>
    <row r="386" spans="6:6" ht="20.100000000000001" customHeight="1">
      <c r="F386" s="158"/>
    </row>
    <row r="387" spans="6:6" ht="20.100000000000001" customHeight="1">
      <c r="F387" s="158"/>
    </row>
    <row r="388" spans="6:6" ht="20.100000000000001" customHeight="1">
      <c r="F388" s="158"/>
    </row>
    <row r="389" spans="6:6" ht="20.100000000000001" customHeight="1">
      <c r="F389" s="158"/>
    </row>
    <row r="390" spans="6:6" ht="20.100000000000001" customHeight="1">
      <c r="F390" s="158"/>
    </row>
    <row r="391" spans="6:6" ht="20.100000000000001" customHeight="1">
      <c r="F391" s="158"/>
    </row>
    <row r="392" spans="6:6" ht="20.100000000000001" customHeight="1">
      <c r="F392" s="158"/>
    </row>
    <row r="393" spans="6:6" ht="20.100000000000001" customHeight="1">
      <c r="F393" s="158"/>
    </row>
    <row r="394" spans="6:6" ht="20.100000000000001" customHeight="1">
      <c r="F394" s="158"/>
    </row>
    <row r="395" spans="6:6" ht="20.100000000000001" customHeight="1">
      <c r="F395" s="158"/>
    </row>
    <row r="396" spans="6:6" ht="20.100000000000001" customHeight="1">
      <c r="F396" s="158"/>
    </row>
    <row r="397" spans="6:6" ht="20.100000000000001" customHeight="1">
      <c r="F397" s="158"/>
    </row>
    <row r="398" spans="6:6" ht="20.100000000000001" customHeight="1">
      <c r="F398" s="158"/>
    </row>
    <row r="399" spans="6:6" ht="20.100000000000001" customHeight="1">
      <c r="F399" s="158"/>
    </row>
    <row r="400" spans="6:6" ht="20.100000000000001" customHeight="1">
      <c r="F400" s="158"/>
    </row>
    <row r="401" spans="6:6" ht="20.100000000000001" customHeight="1">
      <c r="F401" s="158"/>
    </row>
    <row r="402" spans="6:6" ht="20.100000000000001" customHeight="1">
      <c r="F402" s="158"/>
    </row>
    <row r="403" spans="6:6" ht="20.100000000000001" customHeight="1">
      <c r="F403" s="158"/>
    </row>
    <row r="404" spans="6:6" ht="20.100000000000001" customHeight="1">
      <c r="F404" s="158"/>
    </row>
    <row r="405" spans="6:6" ht="20.100000000000001" customHeight="1">
      <c r="F405" s="158"/>
    </row>
    <row r="406" spans="6:6" ht="20.100000000000001" customHeight="1">
      <c r="F406" s="158"/>
    </row>
    <row r="407" spans="6:6" ht="20.100000000000001" customHeight="1">
      <c r="F407" s="158"/>
    </row>
    <row r="408" spans="6:6" ht="20.100000000000001" customHeight="1">
      <c r="F408" s="158"/>
    </row>
    <row r="409" spans="6:6" ht="20.100000000000001" customHeight="1">
      <c r="F409" s="158"/>
    </row>
    <row r="410" spans="6:6" ht="20.100000000000001" customHeight="1">
      <c r="F410" s="158"/>
    </row>
    <row r="411" spans="6:6" ht="20.100000000000001" customHeight="1">
      <c r="F411" s="158"/>
    </row>
    <row r="412" spans="6:6" ht="20.100000000000001" customHeight="1">
      <c r="F412" s="158"/>
    </row>
    <row r="413" spans="6:6" ht="20.100000000000001" customHeight="1">
      <c r="F413" s="158"/>
    </row>
    <row r="414" spans="6:6" ht="20.100000000000001" customHeight="1">
      <c r="F414" s="158"/>
    </row>
    <row r="415" spans="6:6" ht="20.100000000000001" customHeight="1">
      <c r="F415" s="158"/>
    </row>
    <row r="416" spans="6:6" ht="20.100000000000001" customHeight="1">
      <c r="F416" s="158"/>
    </row>
    <row r="417" spans="6:6" ht="20.100000000000001" customHeight="1">
      <c r="F417" s="158"/>
    </row>
    <row r="418" spans="6:6" ht="20.100000000000001" customHeight="1">
      <c r="F418" s="158"/>
    </row>
    <row r="419" spans="6:6" ht="20.100000000000001" customHeight="1">
      <c r="F419" s="158"/>
    </row>
    <row r="420" spans="6:6" ht="20.100000000000001" customHeight="1">
      <c r="F420" s="158"/>
    </row>
    <row r="421" spans="6:6" ht="20.100000000000001" customHeight="1">
      <c r="F421" s="158"/>
    </row>
    <row r="422" spans="6:6" ht="20.100000000000001" customHeight="1">
      <c r="F422" s="158"/>
    </row>
    <row r="423" spans="6:6" ht="20.100000000000001" customHeight="1">
      <c r="F423" s="158"/>
    </row>
    <row r="424" spans="6:6" ht="20.100000000000001" customHeight="1">
      <c r="F424" s="158"/>
    </row>
    <row r="425" spans="6:6" ht="20.100000000000001" customHeight="1">
      <c r="F425" s="158"/>
    </row>
    <row r="426" spans="6:6" ht="20.100000000000001" customHeight="1">
      <c r="F426" s="158"/>
    </row>
    <row r="427" spans="6:6" ht="20.100000000000001" customHeight="1">
      <c r="F427" s="158"/>
    </row>
    <row r="428" spans="6:6" ht="20.100000000000001" customHeight="1">
      <c r="F428" s="158"/>
    </row>
    <row r="429" spans="6:6" ht="20.100000000000001" customHeight="1">
      <c r="F429" s="158"/>
    </row>
    <row r="430" spans="6:6" ht="20.100000000000001" customHeight="1">
      <c r="F430" s="158"/>
    </row>
    <row r="431" spans="6:6" ht="20.100000000000001" customHeight="1">
      <c r="F431" s="158"/>
    </row>
    <row r="432" spans="6:6" ht="20.100000000000001" customHeight="1">
      <c r="F432" s="158"/>
    </row>
    <row r="433" spans="6:6" ht="20.100000000000001" customHeight="1">
      <c r="F433" s="158"/>
    </row>
    <row r="434" spans="6:6" ht="20.100000000000001" customHeight="1">
      <c r="F434" s="158"/>
    </row>
    <row r="435" spans="6:6" ht="20.100000000000001" customHeight="1">
      <c r="F435" s="158"/>
    </row>
    <row r="436" spans="6:6" ht="20.100000000000001" customHeight="1">
      <c r="F436" s="158"/>
    </row>
    <row r="437" spans="6:6" ht="20.100000000000001" customHeight="1">
      <c r="F437" s="158"/>
    </row>
    <row r="438" spans="6:6" ht="20.100000000000001" customHeight="1">
      <c r="F438" s="158"/>
    </row>
    <row r="439" spans="6:6" ht="20.100000000000001" customHeight="1">
      <c r="F439" s="158"/>
    </row>
    <row r="440" spans="6:6" ht="20.100000000000001" customHeight="1">
      <c r="F440" s="158"/>
    </row>
    <row r="441" spans="6:6" ht="20.100000000000001" customHeight="1">
      <c r="F441" s="158"/>
    </row>
    <row r="442" spans="6:6" ht="20.100000000000001" customHeight="1">
      <c r="F442" s="158"/>
    </row>
    <row r="443" spans="6:6" ht="20.100000000000001" customHeight="1">
      <c r="F443" s="158"/>
    </row>
    <row r="444" spans="6:6" ht="20.100000000000001" customHeight="1">
      <c r="F444" s="158"/>
    </row>
    <row r="445" spans="6:6" ht="20.100000000000001" customHeight="1">
      <c r="F445" s="158"/>
    </row>
    <row r="446" spans="6:6" ht="20.100000000000001" customHeight="1">
      <c r="F446" s="158"/>
    </row>
    <row r="447" spans="6:6" ht="20.100000000000001" customHeight="1">
      <c r="F447" s="158"/>
    </row>
    <row r="448" spans="6:6" ht="20.100000000000001" customHeight="1">
      <c r="F448" s="158"/>
    </row>
    <row r="449" spans="6:6" ht="20.100000000000001" customHeight="1">
      <c r="F449" s="158"/>
    </row>
    <row r="450" spans="6:6" ht="20.100000000000001" customHeight="1">
      <c r="F450" s="158"/>
    </row>
    <row r="451" spans="6:6" ht="20.100000000000001" customHeight="1">
      <c r="F451" s="158"/>
    </row>
    <row r="452" spans="6:6" ht="20.100000000000001" customHeight="1">
      <c r="F452" s="158"/>
    </row>
    <row r="453" spans="6:6" ht="20.100000000000001" customHeight="1">
      <c r="F453" s="158"/>
    </row>
    <row r="454" spans="6:6" ht="20.100000000000001" customHeight="1">
      <c r="F454" s="158"/>
    </row>
    <row r="455" spans="6:6" ht="20.100000000000001" customHeight="1">
      <c r="F455" s="158"/>
    </row>
    <row r="456" spans="6:6" ht="20.100000000000001" customHeight="1">
      <c r="F456" s="158"/>
    </row>
    <row r="457" spans="6:6" ht="20.100000000000001" customHeight="1">
      <c r="F457" s="158"/>
    </row>
    <row r="458" spans="6:6" ht="20.100000000000001" customHeight="1">
      <c r="F458" s="158"/>
    </row>
    <row r="459" spans="6:6" ht="20.100000000000001" customHeight="1">
      <c r="F459" s="158"/>
    </row>
    <row r="460" spans="6:6" ht="20.100000000000001" customHeight="1">
      <c r="F460" s="158"/>
    </row>
    <row r="461" spans="6:6" ht="20.100000000000001" customHeight="1">
      <c r="F461" s="158"/>
    </row>
    <row r="462" spans="6:6" ht="20.100000000000001" customHeight="1">
      <c r="F462" s="158"/>
    </row>
    <row r="463" spans="6:6" ht="20.100000000000001" customHeight="1">
      <c r="F463" s="158"/>
    </row>
    <row r="464" spans="6:6" ht="20.100000000000001" customHeight="1">
      <c r="F464" s="158"/>
    </row>
    <row r="465" spans="6:6" ht="20.100000000000001" customHeight="1">
      <c r="F465" s="158"/>
    </row>
    <row r="466" spans="6:6" ht="20.100000000000001" customHeight="1">
      <c r="F466" s="158"/>
    </row>
    <row r="467" spans="6:6" ht="20.100000000000001" customHeight="1">
      <c r="F467" s="158"/>
    </row>
    <row r="468" spans="6:6" ht="20.100000000000001" customHeight="1">
      <c r="F468" s="158"/>
    </row>
    <row r="469" spans="6:6" ht="20.100000000000001" customHeight="1">
      <c r="F469" s="158"/>
    </row>
    <row r="470" spans="6:6" ht="20.100000000000001" customHeight="1">
      <c r="F470" s="158"/>
    </row>
    <row r="471" spans="6:6" ht="20.100000000000001" customHeight="1">
      <c r="F471" s="158"/>
    </row>
    <row r="472" spans="6:6" ht="20.100000000000001" customHeight="1">
      <c r="F472" s="158"/>
    </row>
    <row r="473" spans="6:6" ht="20.100000000000001" customHeight="1">
      <c r="F473" s="158"/>
    </row>
    <row r="474" spans="6:6" ht="20.100000000000001" customHeight="1">
      <c r="F474" s="158"/>
    </row>
    <row r="475" spans="6:6" ht="20.100000000000001" customHeight="1">
      <c r="F475" s="158"/>
    </row>
    <row r="476" spans="6:6" ht="20.100000000000001" customHeight="1">
      <c r="F476" s="158"/>
    </row>
    <row r="477" spans="6:6" ht="20.100000000000001" customHeight="1">
      <c r="F477" s="158"/>
    </row>
    <row r="478" spans="6:6" ht="20.100000000000001" customHeight="1">
      <c r="F478" s="158"/>
    </row>
    <row r="479" spans="6:6" ht="20.100000000000001" customHeight="1">
      <c r="F479" s="158"/>
    </row>
    <row r="480" spans="6:6" ht="20.100000000000001" customHeight="1">
      <c r="F480" s="158"/>
    </row>
    <row r="481" spans="6:6" ht="20.100000000000001" customHeight="1">
      <c r="F481" s="158"/>
    </row>
    <row r="482" spans="6:6" ht="20.100000000000001" customHeight="1">
      <c r="F482" s="158"/>
    </row>
    <row r="483" spans="6:6" ht="20.100000000000001" customHeight="1">
      <c r="F483" s="158"/>
    </row>
    <row r="484" spans="6:6" ht="20.100000000000001" customHeight="1">
      <c r="F484" s="158"/>
    </row>
    <row r="485" spans="6:6" ht="20.100000000000001" customHeight="1">
      <c r="F485" s="158"/>
    </row>
    <row r="486" spans="6:6" ht="20.100000000000001" customHeight="1">
      <c r="F486" s="158"/>
    </row>
    <row r="487" spans="6:6" ht="20.100000000000001" customHeight="1">
      <c r="F487" s="158"/>
    </row>
    <row r="488" spans="6:6" ht="20.100000000000001" customHeight="1">
      <c r="F488" s="158"/>
    </row>
    <row r="489" spans="6:6" ht="20.100000000000001" customHeight="1">
      <c r="F489" s="158"/>
    </row>
    <row r="490" spans="6:6" ht="20.100000000000001" customHeight="1">
      <c r="F490" s="158"/>
    </row>
    <row r="491" spans="6:6" ht="20.100000000000001" customHeight="1">
      <c r="F491" s="158"/>
    </row>
    <row r="492" spans="6:6" ht="20.100000000000001" customHeight="1">
      <c r="F492" s="158"/>
    </row>
    <row r="493" spans="6:6" ht="20.100000000000001" customHeight="1">
      <c r="F493" s="158"/>
    </row>
    <row r="494" spans="6:6" ht="20.100000000000001" customHeight="1">
      <c r="F494" s="158"/>
    </row>
    <row r="495" spans="6:6" ht="20.100000000000001" customHeight="1">
      <c r="F495" s="158"/>
    </row>
    <row r="496" spans="6:6" ht="20.100000000000001" customHeight="1">
      <c r="F496" s="158"/>
    </row>
    <row r="497" spans="6:6" ht="20.100000000000001" customHeight="1">
      <c r="F497" s="158"/>
    </row>
    <row r="498" spans="6:6" ht="20.100000000000001" customHeight="1">
      <c r="F498" s="158"/>
    </row>
    <row r="499" spans="6:6" ht="20.100000000000001" customHeight="1">
      <c r="F499" s="158"/>
    </row>
    <row r="500" spans="6:6" ht="20.100000000000001" customHeight="1">
      <c r="F500" s="158"/>
    </row>
    <row r="501" spans="6:6" ht="20.100000000000001" customHeight="1">
      <c r="F501" s="158"/>
    </row>
    <row r="502" spans="6:6" ht="20.100000000000001" customHeight="1">
      <c r="F502" s="158"/>
    </row>
    <row r="503" spans="6:6" ht="20.100000000000001" customHeight="1">
      <c r="F503" s="158"/>
    </row>
    <row r="504" spans="6:6" ht="20.100000000000001" customHeight="1">
      <c r="F504" s="158"/>
    </row>
    <row r="505" spans="6:6" ht="20.100000000000001" customHeight="1">
      <c r="F505" s="158"/>
    </row>
    <row r="506" spans="6:6" ht="20.100000000000001" customHeight="1">
      <c r="F506" s="158"/>
    </row>
    <row r="507" spans="6:6" ht="20.100000000000001" customHeight="1">
      <c r="F507" s="158"/>
    </row>
    <row r="508" spans="6:6" ht="20.100000000000001" customHeight="1">
      <c r="F508" s="158"/>
    </row>
    <row r="509" spans="6:6" ht="20.100000000000001" customHeight="1">
      <c r="F509" s="158"/>
    </row>
    <row r="510" spans="6:6" ht="20.100000000000001" customHeight="1">
      <c r="F510" s="158"/>
    </row>
    <row r="511" spans="6:6" ht="20.100000000000001" customHeight="1">
      <c r="F511" s="158"/>
    </row>
    <row r="512" spans="6:6" ht="20.100000000000001" customHeight="1">
      <c r="F512" s="158"/>
    </row>
    <row r="513" spans="6:6" ht="20.100000000000001" customHeight="1">
      <c r="F513" s="158"/>
    </row>
    <row r="514" spans="6:6" ht="20.100000000000001" customHeight="1">
      <c r="F514" s="158"/>
    </row>
    <row r="515" spans="6:6" ht="20.100000000000001" customHeight="1">
      <c r="F515" s="158"/>
    </row>
    <row r="516" spans="6:6" ht="20.100000000000001" customHeight="1">
      <c r="F516" s="158"/>
    </row>
    <row r="517" spans="6:6" ht="20.100000000000001" customHeight="1">
      <c r="F517" s="158"/>
    </row>
    <row r="518" spans="6:6" ht="20.100000000000001" customHeight="1">
      <c r="F518" s="158"/>
    </row>
    <row r="519" spans="6:6" ht="20.100000000000001" customHeight="1">
      <c r="F519" s="158"/>
    </row>
    <row r="520" spans="6:6" ht="20.100000000000001" customHeight="1">
      <c r="F520" s="158"/>
    </row>
    <row r="521" spans="6:6" ht="20.100000000000001" customHeight="1">
      <c r="F521" s="158"/>
    </row>
    <row r="522" spans="6:6" ht="20.100000000000001" customHeight="1">
      <c r="F522" s="158"/>
    </row>
    <row r="523" spans="6:6" ht="20.100000000000001" customHeight="1">
      <c r="F523" s="158"/>
    </row>
    <row r="524" spans="6:6" ht="20.100000000000001" customHeight="1">
      <c r="F524" s="158"/>
    </row>
    <row r="525" spans="6:6" ht="20.100000000000001" customHeight="1">
      <c r="F525" s="158"/>
    </row>
    <row r="526" spans="6:6" ht="20.100000000000001" customHeight="1">
      <c r="F526" s="158"/>
    </row>
    <row r="527" spans="6:6" ht="20.100000000000001" customHeight="1">
      <c r="F527" s="158"/>
    </row>
    <row r="528" spans="6:6" ht="20.100000000000001" customHeight="1">
      <c r="F528" s="158"/>
    </row>
    <row r="529" spans="6:6" ht="20.100000000000001" customHeight="1">
      <c r="F529" s="158"/>
    </row>
    <row r="530" spans="6:6" ht="20.100000000000001" customHeight="1">
      <c r="F530" s="158"/>
    </row>
    <row r="531" spans="6:6" ht="20.100000000000001" customHeight="1">
      <c r="F531" s="158"/>
    </row>
    <row r="532" spans="6:6" ht="20.100000000000001" customHeight="1">
      <c r="F532" s="158"/>
    </row>
    <row r="533" spans="6:6" ht="20.100000000000001" customHeight="1">
      <c r="F533" s="158"/>
    </row>
    <row r="534" spans="6:6" ht="20.100000000000001" customHeight="1">
      <c r="F534" s="158"/>
    </row>
    <row r="535" spans="6:6" ht="20.100000000000001" customHeight="1">
      <c r="F535" s="158"/>
    </row>
    <row r="536" spans="6:6" ht="20.100000000000001" customHeight="1">
      <c r="F536" s="158"/>
    </row>
    <row r="537" spans="6:6" ht="20.100000000000001" customHeight="1">
      <c r="F537" s="158"/>
    </row>
    <row r="538" spans="6:6" ht="20.100000000000001" customHeight="1">
      <c r="F538" s="158"/>
    </row>
    <row r="539" spans="6:6" ht="20.100000000000001" customHeight="1">
      <c r="F539" s="158"/>
    </row>
    <row r="540" spans="6:6" ht="20.100000000000001" customHeight="1">
      <c r="F540" s="158"/>
    </row>
    <row r="541" spans="6:6" ht="20.100000000000001" customHeight="1">
      <c r="F541" s="158"/>
    </row>
    <row r="542" spans="6:6" ht="20.100000000000001" customHeight="1">
      <c r="F542" s="158"/>
    </row>
    <row r="543" spans="6:6" ht="20.100000000000001" customHeight="1">
      <c r="F543" s="158"/>
    </row>
    <row r="544" spans="6:6" ht="20.100000000000001" customHeight="1">
      <c r="F544" s="158"/>
    </row>
    <row r="545" spans="6:6" ht="20.100000000000001" customHeight="1">
      <c r="F545" s="158"/>
    </row>
    <row r="546" spans="6:6" ht="20.100000000000001" customHeight="1">
      <c r="F546" s="158"/>
    </row>
    <row r="547" spans="6:6" ht="20.100000000000001" customHeight="1">
      <c r="F547" s="158"/>
    </row>
    <row r="548" spans="6:6" ht="20.100000000000001" customHeight="1">
      <c r="F548" s="158"/>
    </row>
    <row r="549" spans="6:6" ht="20.100000000000001" customHeight="1">
      <c r="F549" s="158"/>
    </row>
    <row r="550" spans="6:6" ht="20.100000000000001" customHeight="1">
      <c r="F550" s="158"/>
    </row>
    <row r="551" spans="6:6" ht="20.100000000000001" customHeight="1">
      <c r="F551" s="158"/>
    </row>
    <row r="552" spans="6:6" ht="20.100000000000001" customHeight="1">
      <c r="F552" s="158"/>
    </row>
    <row r="553" spans="6:6" ht="20.100000000000001" customHeight="1">
      <c r="F553" s="158"/>
    </row>
    <row r="554" spans="6:6" ht="20.100000000000001" customHeight="1">
      <c r="F554" s="158"/>
    </row>
    <row r="555" spans="6:6" ht="20.100000000000001" customHeight="1">
      <c r="F555" s="158"/>
    </row>
    <row r="556" spans="6:6" ht="20.100000000000001" customHeight="1">
      <c r="F556" s="158"/>
    </row>
    <row r="557" spans="6:6" ht="20.100000000000001" customHeight="1">
      <c r="F557" s="158"/>
    </row>
    <row r="558" spans="6:6" ht="20.100000000000001" customHeight="1">
      <c r="F558" s="158"/>
    </row>
    <row r="559" spans="6:6" ht="20.100000000000001" customHeight="1">
      <c r="F559" s="158"/>
    </row>
    <row r="560" spans="6:6" ht="20.100000000000001" customHeight="1">
      <c r="F560" s="158"/>
    </row>
    <row r="561" spans="6:6" ht="20.100000000000001" customHeight="1">
      <c r="F561" s="158"/>
    </row>
    <row r="562" spans="6:6" ht="20.100000000000001" customHeight="1">
      <c r="F562" s="158"/>
    </row>
    <row r="563" spans="6:6" ht="20.100000000000001" customHeight="1">
      <c r="F563" s="158"/>
    </row>
    <row r="564" spans="6:6" ht="20.100000000000001" customHeight="1">
      <c r="F564" s="158"/>
    </row>
    <row r="565" spans="6:6" ht="20.100000000000001" customHeight="1">
      <c r="F565" s="158"/>
    </row>
    <row r="566" spans="6:6" ht="20.100000000000001" customHeight="1">
      <c r="F566" s="158"/>
    </row>
    <row r="567" spans="6:6" ht="20.100000000000001" customHeight="1">
      <c r="F567" s="158"/>
    </row>
    <row r="568" spans="6:6" ht="20.100000000000001" customHeight="1">
      <c r="F568" s="158"/>
    </row>
    <row r="569" spans="6:6" ht="20.100000000000001" customHeight="1">
      <c r="F569" s="158"/>
    </row>
    <row r="570" spans="6:6" ht="20.100000000000001" customHeight="1">
      <c r="F570" s="158"/>
    </row>
    <row r="571" spans="6:6" ht="20.100000000000001" customHeight="1">
      <c r="F571" s="158"/>
    </row>
    <row r="572" spans="6:6" ht="20.100000000000001" customHeight="1">
      <c r="F572" s="158"/>
    </row>
    <row r="573" spans="6:6" ht="20.100000000000001" customHeight="1">
      <c r="F573" s="158"/>
    </row>
    <row r="574" spans="6:6" ht="20.100000000000001" customHeight="1">
      <c r="F574" s="158"/>
    </row>
    <row r="575" spans="6:6" ht="20.100000000000001" customHeight="1">
      <c r="F575" s="158"/>
    </row>
    <row r="576" spans="6:6" ht="20.100000000000001" customHeight="1">
      <c r="F576" s="158"/>
    </row>
    <row r="577" spans="6:6" ht="20.100000000000001" customHeight="1">
      <c r="F577" s="158"/>
    </row>
    <row r="578" spans="6:6" ht="20.100000000000001" customHeight="1">
      <c r="F578" s="158"/>
    </row>
    <row r="579" spans="6:6" ht="20.100000000000001" customHeight="1">
      <c r="F579" s="158"/>
    </row>
    <row r="580" spans="6:6" ht="20.100000000000001" customHeight="1">
      <c r="F580" s="158"/>
    </row>
    <row r="581" spans="6:6" ht="20.100000000000001" customHeight="1">
      <c r="F581" s="158"/>
    </row>
    <row r="582" spans="6:6" ht="20.100000000000001" customHeight="1">
      <c r="F582" s="158"/>
    </row>
    <row r="583" spans="6:6" ht="20.100000000000001" customHeight="1">
      <c r="F583" s="158"/>
    </row>
    <row r="584" spans="6:6" ht="20.100000000000001" customHeight="1">
      <c r="F584" s="158"/>
    </row>
    <row r="585" spans="6:6" ht="20.100000000000001" customHeight="1">
      <c r="F585" s="158"/>
    </row>
    <row r="586" spans="6:6" ht="20.100000000000001" customHeight="1">
      <c r="F586" s="158"/>
    </row>
    <row r="587" spans="6:6" ht="20.100000000000001" customHeight="1">
      <c r="F587" s="158"/>
    </row>
    <row r="588" spans="6:6" ht="20.100000000000001" customHeight="1">
      <c r="F588" s="158"/>
    </row>
    <row r="589" spans="6:6" ht="20.100000000000001" customHeight="1">
      <c r="F589" s="158"/>
    </row>
    <row r="590" spans="6:6" ht="20.100000000000001" customHeight="1">
      <c r="F590" s="158"/>
    </row>
    <row r="591" spans="6:6" ht="20.100000000000001" customHeight="1">
      <c r="F591" s="158"/>
    </row>
    <row r="592" spans="6:6" ht="20.100000000000001" customHeight="1">
      <c r="F592" s="158"/>
    </row>
    <row r="593" spans="6:6" ht="20.100000000000001" customHeight="1">
      <c r="F593" s="158"/>
    </row>
    <row r="594" spans="6:6" ht="20.100000000000001" customHeight="1">
      <c r="F594" s="158"/>
    </row>
    <row r="595" spans="6:6" ht="20.100000000000001" customHeight="1">
      <c r="F595" s="158"/>
    </row>
    <row r="596" spans="6:6" ht="20.100000000000001" customHeight="1">
      <c r="F596" s="158"/>
    </row>
    <row r="597" spans="6:6" ht="20.100000000000001" customHeight="1">
      <c r="F597" s="158"/>
    </row>
    <row r="598" spans="6:6" ht="20.100000000000001" customHeight="1">
      <c r="F598" s="158"/>
    </row>
    <row r="599" spans="6:6" ht="20.100000000000001" customHeight="1">
      <c r="F599" s="158"/>
    </row>
    <row r="600" spans="6:6" ht="20.100000000000001" customHeight="1">
      <c r="F600" s="158"/>
    </row>
    <row r="601" spans="6:6" ht="20.100000000000001" customHeight="1">
      <c r="F601" s="158"/>
    </row>
    <row r="602" spans="6:6" ht="20.100000000000001" customHeight="1">
      <c r="F602" s="158"/>
    </row>
    <row r="603" spans="6:6" ht="20.100000000000001" customHeight="1">
      <c r="F603" s="158"/>
    </row>
    <row r="604" spans="6:6" ht="20.100000000000001" customHeight="1">
      <c r="F604" s="158"/>
    </row>
    <row r="605" spans="6:6" ht="20.100000000000001" customHeight="1">
      <c r="F605" s="158"/>
    </row>
    <row r="606" spans="6:6" ht="20.100000000000001" customHeight="1">
      <c r="F606" s="158"/>
    </row>
    <row r="607" spans="6:6" ht="20.100000000000001" customHeight="1">
      <c r="F607" s="158"/>
    </row>
    <row r="608" spans="6:6" ht="20.100000000000001" customHeight="1">
      <c r="F608" s="158"/>
    </row>
    <row r="609" spans="6:6" ht="20.100000000000001" customHeight="1">
      <c r="F609" s="158"/>
    </row>
    <row r="610" spans="6:6" ht="20.100000000000001" customHeight="1">
      <c r="F610" s="158"/>
    </row>
    <row r="611" spans="6:6" ht="20.100000000000001" customHeight="1">
      <c r="F611" s="158"/>
    </row>
    <row r="612" spans="6:6" ht="20.100000000000001" customHeight="1">
      <c r="F612" s="158"/>
    </row>
    <row r="613" spans="6:6" ht="20.100000000000001" customHeight="1">
      <c r="F613" s="158"/>
    </row>
    <row r="614" spans="6:6" ht="20.100000000000001" customHeight="1">
      <c r="F614" s="158"/>
    </row>
    <row r="615" spans="6:6" ht="20.100000000000001" customHeight="1">
      <c r="F615" s="158"/>
    </row>
    <row r="616" spans="6:6" ht="20.100000000000001" customHeight="1">
      <c r="F616" s="158"/>
    </row>
    <row r="617" spans="6:6" ht="20.100000000000001" customHeight="1">
      <c r="F617" s="158"/>
    </row>
    <row r="618" spans="6:6" ht="20.100000000000001" customHeight="1">
      <c r="F618" s="158"/>
    </row>
    <row r="619" spans="6:6" ht="20.100000000000001" customHeight="1">
      <c r="F619" s="158"/>
    </row>
    <row r="620" spans="6:6" ht="20.100000000000001" customHeight="1">
      <c r="F620" s="158"/>
    </row>
    <row r="621" spans="6:6" ht="20.100000000000001" customHeight="1">
      <c r="F621" s="158"/>
    </row>
    <row r="622" spans="6:6" ht="20.100000000000001" customHeight="1">
      <c r="F622" s="158"/>
    </row>
    <row r="623" spans="6:6" ht="20.100000000000001" customHeight="1">
      <c r="F623" s="158"/>
    </row>
    <row r="624" spans="6:6" ht="20.100000000000001" customHeight="1">
      <c r="F624" s="158"/>
    </row>
    <row r="625" spans="6:6" ht="20.100000000000001" customHeight="1">
      <c r="F625" s="158"/>
    </row>
    <row r="626" spans="6:6" ht="20.100000000000001" customHeight="1">
      <c r="F626" s="158"/>
    </row>
    <row r="627" spans="6:6" ht="20.100000000000001" customHeight="1">
      <c r="F627" s="158"/>
    </row>
    <row r="628" spans="6:6" ht="20.100000000000001" customHeight="1">
      <c r="F628" s="158"/>
    </row>
    <row r="629" spans="6:6" ht="20.100000000000001" customHeight="1">
      <c r="F629" s="158"/>
    </row>
    <row r="630" spans="6:6" ht="20.100000000000001" customHeight="1">
      <c r="F630" s="158"/>
    </row>
    <row r="631" spans="6:6" ht="20.100000000000001" customHeight="1">
      <c r="F631" s="158"/>
    </row>
    <row r="632" spans="6:6" ht="20.100000000000001" customHeight="1">
      <c r="F632" s="158"/>
    </row>
    <row r="633" spans="6:6" ht="20.100000000000001" customHeight="1">
      <c r="F633" s="158"/>
    </row>
    <row r="634" spans="6:6" ht="20.100000000000001" customHeight="1">
      <c r="F634" s="158"/>
    </row>
    <row r="635" spans="6:6" ht="20.100000000000001" customHeight="1">
      <c r="F635" s="158"/>
    </row>
    <row r="636" spans="6:6" ht="20.100000000000001" customHeight="1">
      <c r="F636" s="158"/>
    </row>
    <row r="637" spans="6:6" ht="20.100000000000001" customHeight="1">
      <c r="F637" s="158"/>
    </row>
    <row r="638" spans="6:6" ht="20.100000000000001" customHeight="1">
      <c r="F638" s="158"/>
    </row>
    <row r="639" spans="6:6" ht="20.100000000000001" customHeight="1">
      <c r="F639" s="158"/>
    </row>
    <row r="640" spans="6:6" ht="20.100000000000001" customHeight="1">
      <c r="F640" s="158"/>
    </row>
    <row r="641" spans="6:6" ht="20.100000000000001" customHeight="1">
      <c r="F641" s="158"/>
    </row>
    <row r="642" spans="6:6" ht="20.100000000000001" customHeight="1">
      <c r="F642" s="158"/>
    </row>
    <row r="643" spans="6:6" ht="20.100000000000001" customHeight="1">
      <c r="F643" s="158"/>
    </row>
    <row r="644" spans="6:6" ht="20.100000000000001" customHeight="1">
      <c r="F644" s="158"/>
    </row>
    <row r="645" spans="6:6" ht="20.100000000000001" customHeight="1">
      <c r="F645" s="158"/>
    </row>
    <row r="646" spans="6:6" ht="20.100000000000001" customHeight="1">
      <c r="F646" s="158"/>
    </row>
    <row r="647" spans="6:6" ht="20.100000000000001" customHeight="1">
      <c r="F647" s="158"/>
    </row>
    <row r="648" spans="6:6" ht="20.100000000000001" customHeight="1">
      <c r="F648" s="158"/>
    </row>
    <row r="649" spans="6:6" ht="20.100000000000001" customHeight="1">
      <c r="F649" s="158"/>
    </row>
    <row r="650" spans="6:6" ht="20.100000000000001" customHeight="1">
      <c r="F650" s="158"/>
    </row>
    <row r="651" spans="6:6" ht="20.100000000000001" customHeight="1">
      <c r="F651" s="158"/>
    </row>
    <row r="652" spans="6:6" ht="20.100000000000001" customHeight="1">
      <c r="F652" s="158"/>
    </row>
    <row r="653" spans="6:6" ht="20.100000000000001" customHeight="1">
      <c r="F653" s="158"/>
    </row>
    <row r="654" spans="6:6" ht="20.100000000000001" customHeight="1">
      <c r="F654" s="158"/>
    </row>
    <row r="655" spans="6:6" ht="20.100000000000001" customHeight="1">
      <c r="F655" s="158"/>
    </row>
    <row r="656" spans="6:6" ht="20.100000000000001" customHeight="1">
      <c r="F656" s="158"/>
    </row>
    <row r="657" spans="6:6" ht="20.100000000000001" customHeight="1">
      <c r="F657" s="158"/>
    </row>
    <row r="658" spans="6:6" ht="20.100000000000001" customHeight="1">
      <c r="F658" s="158"/>
    </row>
    <row r="659" spans="6:6" ht="20.100000000000001" customHeight="1">
      <c r="F659" s="158"/>
    </row>
    <row r="660" spans="6:6" ht="20.100000000000001" customHeight="1">
      <c r="F660" s="158"/>
    </row>
    <row r="661" spans="6:6" ht="20.100000000000001" customHeight="1">
      <c r="F661" s="158"/>
    </row>
    <row r="662" spans="6:6" ht="20.100000000000001" customHeight="1">
      <c r="F662" s="158"/>
    </row>
    <row r="663" spans="6:6" ht="20.100000000000001" customHeight="1">
      <c r="F663" s="158"/>
    </row>
    <row r="664" spans="6:6" ht="20.100000000000001" customHeight="1">
      <c r="F664" s="158"/>
    </row>
    <row r="665" spans="6:6" ht="20.100000000000001" customHeight="1">
      <c r="F665" s="158"/>
    </row>
    <row r="666" spans="6:6" ht="20.100000000000001" customHeight="1">
      <c r="F666" s="158"/>
    </row>
    <row r="667" spans="6:6" ht="20.100000000000001" customHeight="1">
      <c r="F667" s="158"/>
    </row>
    <row r="668" spans="6:6" ht="20.100000000000001" customHeight="1">
      <c r="F668" s="158"/>
    </row>
    <row r="669" spans="6:6" ht="20.100000000000001" customHeight="1">
      <c r="F669" s="158"/>
    </row>
    <row r="670" spans="6:6" ht="20.100000000000001" customHeight="1">
      <c r="F670" s="158"/>
    </row>
    <row r="671" spans="6:6" ht="20.100000000000001" customHeight="1">
      <c r="F671" s="158"/>
    </row>
    <row r="672" spans="6:6" ht="20.100000000000001" customHeight="1">
      <c r="F672" s="158"/>
    </row>
  </sheetData>
  <mergeCells count="1">
    <mergeCell ref="A1:F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N444"/>
  <sheetViews>
    <sheetView zoomScaleNormal="100" workbookViewId="0">
      <selection activeCell="G4" sqref="G4"/>
    </sheetView>
  </sheetViews>
  <sheetFormatPr defaultColWidth="15.7109375" defaultRowHeight="24.75" customHeight="1"/>
  <cols>
    <col min="1" max="16384" width="15.7109375" style="133"/>
  </cols>
  <sheetData>
    <row r="1" spans="1:14" ht="24.75" customHeight="1">
      <c r="A1" s="197" t="s">
        <v>739</v>
      </c>
      <c r="B1" s="197"/>
      <c r="C1" s="197"/>
      <c r="D1" s="197"/>
      <c r="E1" s="197"/>
      <c r="F1" s="197"/>
    </row>
    <row r="2" spans="1:14" ht="24.75" customHeight="1">
      <c r="A2" s="134"/>
      <c r="B2" s="134"/>
      <c r="C2" s="134"/>
      <c r="D2" s="134"/>
    </row>
    <row r="3" spans="1:14" ht="35.25" customHeight="1">
      <c r="A3" s="135" t="s">
        <v>725</v>
      </c>
      <c r="B3" s="135" t="s">
        <v>726</v>
      </c>
      <c r="C3" s="135" t="s">
        <v>727</v>
      </c>
      <c r="D3" s="135" t="s">
        <v>728</v>
      </c>
      <c r="E3" s="135" t="s">
        <v>17</v>
      </c>
      <c r="F3" s="135" t="s">
        <v>729</v>
      </c>
      <c r="G3" s="117" t="s">
        <v>730</v>
      </c>
      <c r="H3" s="117" t="s">
        <v>731</v>
      </c>
      <c r="I3" s="117" t="s">
        <v>735</v>
      </c>
      <c r="J3" s="117" t="s">
        <v>733</v>
      </c>
      <c r="K3" s="117" t="s">
        <v>734</v>
      </c>
      <c r="L3" s="117" t="s">
        <v>20</v>
      </c>
      <c r="M3" s="117" t="s">
        <v>21</v>
      </c>
      <c r="N3" s="117" t="s">
        <v>672</v>
      </c>
    </row>
    <row r="4" spans="1:14" ht="24.75" customHeight="1">
      <c r="A4" s="113" cm="1">
        <f t="array" ref="A4:F18">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_xlpm.data,_xlfn._xlws.FILTER(_xlfn.HSTACK(_xlpm.wildcad,_xlpm.fireName,_xlpm.humanAc,_xlpm.lightningAc,_xlpm.undeterminedAc,_xlpm.iqcs),UPPER(TRIM(_xlpm.district))="MAZ"),
    IFERROR(_xlfn._xlws.SORT(_xlpm.data,1,1),"")
)</f>
        <v>101</v>
      </c>
      <c r="B4" s="113" t="str">
        <v>Rapids</v>
      </c>
      <c r="C4" s="137">
        <v>0.1</v>
      </c>
      <c r="D4" s="137">
        <v>0</v>
      </c>
      <c r="E4" s="137">
        <v>0</v>
      </c>
      <c r="F4" s="152">
        <v>0</v>
      </c>
      <c r="G4" s="139">
        <f>COUNTIF(C4:C199,"&gt;0")</f>
        <v>9</v>
      </c>
      <c r="H4" s="140">
        <f>COUNTIF(D4:D199,"&gt;0")</f>
        <v>6</v>
      </c>
      <c r="I4" s="140">
        <f>COUNTIF(E4:E199,"&gt;0")</f>
        <v>0</v>
      </c>
      <c r="J4" s="141">
        <f>SUM(C4:C199)</f>
        <v>54142.95</v>
      </c>
      <c r="K4" s="141">
        <f>SUM(D4:D199)</f>
        <v>2.02</v>
      </c>
      <c r="L4" s="141">
        <f>SUM(E4:E199)</f>
        <v>0</v>
      </c>
      <c r="M4" s="141">
        <f>SUM(J4:K4)</f>
        <v>54144.969999999994</v>
      </c>
      <c r="N4" s="140">
        <f>SUM(G4,H4)</f>
        <v>15</v>
      </c>
    </row>
    <row r="5" spans="1:14" ht="24.75" customHeight="1">
      <c r="A5" s="113">
        <v>102</v>
      </c>
      <c r="B5" s="113" t="str">
        <v>McReady</v>
      </c>
      <c r="C5" s="137">
        <v>0.1</v>
      </c>
      <c r="D5" s="137">
        <v>0</v>
      </c>
      <c r="E5" s="137">
        <v>0</v>
      </c>
      <c r="F5" s="152">
        <v>0</v>
      </c>
    </row>
    <row r="6" spans="1:14" ht="24.75" customHeight="1">
      <c r="A6" s="113">
        <v>103</v>
      </c>
      <c r="B6" s="113" t="str">
        <v>Cave 2</v>
      </c>
      <c r="C6" s="137">
        <v>1</v>
      </c>
      <c r="D6" s="137">
        <v>0</v>
      </c>
      <c r="E6" s="137">
        <v>0</v>
      </c>
      <c r="F6" s="152">
        <v>0</v>
      </c>
    </row>
    <row r="7" spans="1:14" ht="24.75" customHeight="1">
      <c r="A7" s="113">
        <v>106</v>
      </c>
      <c r="B7" s="113" t="str">
        <v>Transfer</v>
      </c>
      <c r="C7" s="137">
        <v>0.1</v>
      </c>
      <c r="D7" s="137">
        <v>0</v>
      </c>
      <c r="E7" s="137">
        <v>0</v>
      </c>
      <c r="F7" s="152">
        <v>0</v>
      </c>
    </row>
    <row r="8" spans="1:14" ht="24.75" customHeight="1">
      <c r="A8" s="113">
        <v>170</v>
      </c>
      <c r="B8" s="113" t="str">
        <v>Yoss Creek</v>
      </c>
      <c r="C8" s="137">
        <v>8.1999999999999993</v>
      </c>
      <c r="D8" s="137">
        <v>0</v>
      </c>
      <c r="E8" s="137">
        <v>0</v>
      </c>
      <c r="F8" s="152">
        <v>0</v>
      </c>
    </row>
    <row r="9" spans="1:14" ht="24.75" customHeight="1">
      <c r="A9" s="113">
        <v>171</v>
      </c>
      <c r="B9" s="113" t="str">
        <v>Lone Pine</v>
      </c>
      <c r="C9" s="137">
        <v>2.1</v>
      </c>
      <c r="D9" s="137">
        <v>0</v>
      </c>
      <c r="E9" s="137">
        <v>0</v>
      </c>
      <c r="F9" s="152">
        <v>0</v>
      </c>
    </row>
    <row r="10" spans="1:14" ht="24.75" customHeight="1">
      <c r="A10" s="113">
        <v>199</v>
      </c>
      <c r="B10" s="113" t="str">
        <v>Railroad</v>
      </c>
      <c r="C10" s="137">
        <v>0.1</v>
      </c>
      <c r="D10" s="137">
        <v>0</v>
      </c>
      <c r="E10" s="137">
        <v>0</v>
      </c>
      <c r="F10" s="152">
        <v>0</v>
      </c>
    </row>
    <row r="11" spans="1:14" ht="24.75" customHeight="1">
      <c r="A11" s="113">
        <v>211</v>
      </c>
      <c r="B11" s="113" t="str">
        <v>Calimus Springs</v>
      </c>
      <c r="C11" s="137">
        <v>0</v>
      </c>
      <c r="D11" s="137">
        <v>0.1</v>
      </c>
      <c r="E11" s="137">
        <v>0</v>
      </c>
      <c r="F11" s="152">
        <v>0</v>
      </c>
    </row>
    <row r="12" spans="1:14" ht="24.75" customHeight="1">
      <c r="A12" s="113">
        <v>213</v>
      </c>
      <c r="B12" s="113" t="str">
        <v>Anderson</v>
      </c>
      <c r="C12" s="137">
        <v>0</v>
      </c>
      <c r="D12" s="137">
        <v>0.45</v>
      </c>
      <c r="E12" s="137">
        <v>0</v>
      </c>
      <c r="F12" s="152">
        <v>0</v>
      </c>
    </row>
    <row r="13" spans="1:14" ht="24.75" customHeight="1">
      <c r="A13" s="113">
        <v>220</v>
      </c>
      <c r="B13" s="113" t="str">
        <v>Sugarpine</v>
      </c>
      <c r="C13" s="137">
        <v>0</v>
      </c>
      <c r="D13" s="137">
        <v>0.5</v>
      </c>
      <c r="E13" s="137">
        <v>0</v>
      </c>
      <c r="F13" s="152">
        <v>0</v>
      </c>
    </row>
    <row r="14" spans="1:14" ht="24.75" customHeight="1">
      <c r="A14" s="113">
        <v>228</v>
      </c>
      <c r="B14" s="113" t="str">
        <v>Cinder</v>
      </c>
      <c r="C14" s="137">
        <v>0.25</v>
      </c>
      <c r="D14" s="137">
        <v>0</v>
      </c>
      <c r="E14" s="137">
        <v>0</v>
      </c>
      <c r="F14" s="152">
        <v>0</v>
      </c>
    </row>
    <row r="15" spans="1:14" ht="24.75" customHeight="1">
      <c r="A15" s="113">
        <v>237</v>
      </c>
      <c r="B15" s="113" t="str">
        <v>Beaver Marsh</v>
      </c>
      <c r="C15" s="137">
        <v>0</v>
      </c>
      <c r="D15" s="137">
        <v>0.1</v>
      </c>
      <c r="E15" s="137">
        <v>0</v>
      </c>
      <c r="F15" s="152">
        <v>0</v>
      </c>
    </row>
    <row r="16" spans="1:14" ht="24.75" customHeight="1">
      <c r="A16" s="113">
        <v>286</v>
      </c>
      <c r="B16" s="113" t="str">
        <v>Wrights Spring</v>
      </c>
      <c r="C16" s="137">
        <v>54131</v>
      </c>
      <c r="D16" s="137">
        <v>0</v>
      </c>
      <c r="E16" s="137">
        <v>0</v>
      </c>
      <c r="F16" s="152">
        <v>0</v>
      </c>
    </row>
    <row r="17" spans="1:6" ht="24.75" customHeight="1">
      <c r="A17" s="113">
        <v>293</v>
      </c>
      <c r="B17" s="113" t="str">
        <v>Spitz</v>
      </c>
      <c r="C17" s="137">
        <v>0</v>
      </c>
      <c r="D17" s="137">
        <v>0.12</v>
      </c>
      <c r="E17" s="137">
        <v>0</v>
      </c>
      <c r="F17" s="152">
        <v>0</v>
      </c>
    </row>
    <row r="18" spans="1:6" ht="24.75" customHeight="1">
      <c r="A18" s="113">
        <v>294</v>
      </c>
      <c r="B18" s="113" t="str">
        <v>Grimmet</v>
      </c>
      <c r="C18" s="137">
        <v>0</v>
      </c>
      <c r="D18" s="137">
        <v>0.75</v>
      </c>
      <c r="E18" s="137">
        <v>0</v>
      </c>
      <c r="F18" s="152">
        <v>0</v>
      </c>
    </row>
    <row r="19" spans="1:6" ht="24.75" customHeight="1">
      <c r="A19" s="113"/>
      <c r="B19" s="113"/>
      <c r="C19" s="137"/>
      <c r="D19" s="137"/>
      <c r="E19" s="137"/>
      <c r="F19" s="152"/>
    </row>
    <row r="20" spans="1:6" ht="24.75" customHeight="1">
      <c r="A20" s="113"/>
      <c r="B20" s="113"/>
      <c r="C20" s="137"/>
      <c r="D20" s="137"/>
      <c r="E20" s="137"/>
      <c r="F20" s="152"/>
    </row>
    <row r="21" spans="1:6" ht="24.75" customHeight="1">
      <c r="A21" s="113"/>
      <c r="B21" s="113"/>
      <c r="C21" s="137"/>
      <c r="D21" s="137"/>
      <c r="E21" s="137"/>
      <c r="F21" s="152"/>
    </row>
    <row r="22" spans="1:6" ht="24.75" customHeight="1">
      <c r="A22" s="113"/>
      <c r="B22" s="113"/>
      <c r="C22" s="137"/>
      <c r="D22" s="137"/>
      <c r="E22" s="137"/>
      <c r="F22" s="152"/>
    </row>
    <row r="23" spans="1:6" ht="24.75" customHeight="1">
      <c r="A23" s="113"/>
      <c r="B23" s="113"/>
      <c r="C23" s="137"/>
      <c r="D23" s="137"/>
      <c r="E23" s="137"/>
      <c r="F23" s="152"/>
    </row>
    <row r="24" spans="1:6" ht="24.75" customHeight="1">
      <c r="A24" s="113"/>
      <c r="B24" s="113"/>
      <c r="C24" s="137"/>
      <c r="D24" s="137"/>
      <c r="E24" s="137"/>
      <c r="F24" s="152"/>
    </row>
    <row r="25" spans="1:6" ht="24.75" customHeight="1">
      <c r="A25" s="113"/>
      <c r="B25" s="113"/>
      <c r="C25" s="137"/>
      <c r="D25" s="137"/>
      <c r="E25" s="137"/>
      <c r="F25" s="152"/>
    </row>
    <row r="26" spans="1:6" ht="24.75" customHeight="1">
      <c r="A26" s="113"/>
      <c r="B26" s="113"/>
      <c r="C26" s="137"/>
      <c r="D26" s="137"/>
      <c r="E26" s="137"/>
      <c r="F26" s="152"/>
    </row>
    <row r="27" spans="1:6" ht="24.75" customHeight="1">
      <c r="A27" s="113"/>
      <c r="B27" s="113"/>
      <c r="C27" s="137"/>
      <c r="D27" s="137"/>
      <c r="E27" s="137"/>
      <c r="F27" s="152"/>
    </row>
    <row r="28" spans="1:6" ht="24.75" customHeight="1">
      <c r="A28" s="113"/>
      <c r="B28" s="113"/>
      <c r="C28" s="137"/>
      <c r="D28" s="137"/>
      <c r="E28" s="137"/>
      <c r="F28" s="152"/>
    </row>
    <row r="29" spans="1:6" ht="24.75" customHeight="1">
      <c r="A29" s="113"/>
      <c r="B29" s="113"/>
      <c r="C29" s="137"/>
      <c r="D29" s="137"/>
      <c r="E29" s="137"/>
      <c r="F29" s="152"/>
    </row>
    <row r="30" spans="1:6" ht="24.75" customHeight="1">
      <c r="A30" s="113"/>
      <c r="B30" s="113"/>
      <c r="C30" s="137"/>
      <c r="D30" s="137"/>
      <c r="E30" s="137"/>
      <c r="F30" s="152"/>
    </row>
    <row r="31" spans="1:6" ht="24.75" customHeight="1">
      <c r="A31" s="113"/>
      <c r="B31" s="113"/>
      <c r="C31" s="137"/>
      <c r="D31" s="137"/>
      <c r="E31" s="137"/>
      <c r="F31" s="152"/>
    </row>
    <row r="32" spans="1:6" ht="24.75" customHeight="1">
      <c r="A32" s="113"/>
      <c r="B32" s="113"/>
      <c r="C32" s="137"/>
      <c r="D32" s="137"/>
      <c r="E32" s="137"/>
      <c r="F32" s="152"/>
    </row>
    <row r="33" spans="1:6" ht="24.75" customHeight="1">
      <c r="A33" s="113"/>
      <c r="B33" s="113"/>
      <c r="C33" s="137"/>
      <c r="D33" s="137"/>
      <c r="E33" s="137"/>
      <c r="F33" s="152"/>
    </row>
    <row r="34" spans="1:6" ht="24.75" customHeight="1">
      <c r="A34" s="113"/>
      <c r="B34" s="113"/>
      <c r="C34" s="137"/>
      <c r="D34" s="137"/>
      <c r="E34" s="137"/>
      <c r="F34" s="152"/>
    </row>
    <row r="35" spans="1:6" ht="24.75" customHeight="1">
      <c r="A35" s="113"/>
      <c r="B35" s="113"/>
      <c r="C35" s="137"/>
      <c r="D35" s="137"/>
      <c r="E35" s="137"/>
      <c r="F35" s="152"/>
    </row>
    <row r="36" spans="1:6" ht="24.75" customHeight="1">
      <c r="A36" s="113"/>
      <c r="B36" s="113"/>
      <c r="C36" s="137"/>
      <c r="D36" s="137"/>
      <c r="E36" s="137"/>
      <c r="F36" s="152"/>
    </row>
    <row r="37" spans="1:6" ht="24.75" customHeight="1">
      <c r="A37" s="113"/>
      <c r="B37" s="113"/>
      <c r="C37" s="137"/>
      <c r="D37" s="137"/>
      <c r="E37" s="137"/>
      <c r="F37" s="152"/>
    </row>
    <row r="38" spans="1:6" ht="24.75" customHeight="1">
      <c r="A38" s="113"/>
      <c r="B38" s="113"/>
      <c r="C38" s="137"/>
      <c r="D38" s="137"/>
      <c r="E38" s="137"/>
      <c r="F38" s="152"/>
    </row>
    <row r="39" spans="1:6" ht="24.75" customHeight="1">
      <c r="A39" s="113"/>
      <c r="B39" s="113"/>
      <c r="C39" s="137"/>
      <c r="D39" s="137"/>
      <c r="E39" s="137"/>
      <c r="F39" s="152"/>
    </row>
    <row r="40" spans="1:6" ht="24.75" customHeight="1">
      <c r="A40" s="113"/>
      <c r="B40" s="113"/>
      <c r="C40" s="137"/>
      <c r="D40" s="137"/>
      <c r="E40" s="137"/>
      <c r="F40" s="152"/>
    </row>
    <row r="41" spans="1:6" ht="24.75" customHeight="1">
      <c r="A41" s="113"/>
      <c r="B41" s="113"/>
      <c r="C41" s="137"/>
      <c r="D41" s="137"/>
      <c r="E41" s="137"/>
      <c r="F41" s="152"/>
    </row>
    <row r="42" spans="1:6" ht="24.75" customHeight="1">
      <c r="A42" s="113"/>
      <c r="B42" s="113"/>
      <c r="C42" s="137"/>
      <c r="D42" s="137"/>
      <c r="E42" s="137"/>
      <c r="F42" s="152"/>
    </row>
    <row r="43" spans="1:6" ht="24.75" customHeight="1">
      <c r="A43" s="113"/>
      <c r="B43" s="113"/>
      <c r="C43" s="137"/>
      <c r="D43" s="137"/>
      <c r="E43" s="137"/>
      <c r="F43" s="152"/>
    </row>
    <row r="44" spans="1:6" ht="24.75" customHeight="1">
      <c r="A44" s="113"/>
      <c r="B44" s="113"/>
      <c r="C44" s="137"/>
      <c r="D44" s="137"/>
      <c r="E44" s="137"/>
      <c r="F44" s="152"/>
    </row>
    <row r="45" spans="1:6" ht="24.75" customHeight="1">
      <c r="A45" s="113"/>
      <c r="B45" s="113"/>
      <c r="C45" s="137"/>
      <c r="D45" s="137"/>
      <c r="E45" s="137"/>
      <c r="F45" s="152"/>
    </row>
    <row r="46" spans="1:6" ht="24.75" customHeight="1">
      <c r="A46" s="113"/>
      <c r="B46" s="113"/>
      <c r="C46" s="137"/>
      <c r="D46" s="137"/>
      <c r="E46" s="137"/>
      <c r="F46" s="152"/>
    </row>
    <row r="47" spans="1:6" ht="24.75" customHeight="1">
      <c r="A47" s="113"/>
      <c r="B47" s="113"/>
      <c r="C47" s="137"/>
      <c r="D47" s="137"/>
      <c r="E47" s="137"/>
      <c r="F47" s="152"/>
    </row>
    <row r="48" spans="1:6" ht="24.75" customHeight="1">
      <c r="A48" s="113"/>
      <c r="B48" s="113"/>
      <c r="C48" s="137"/>
      <c r="D48" s="137"/>
      <c r="E48" s="137"/>
      <c r="F48" s="152"/>
    </row>
    <row r="49" spans="1:6" ht="24.75" customHeight="1">
      <c r="A49" s="113"/>
      <c r="B49" s="113"/>
      <c r="C49" s="137"/>
      <c r="D49" s="137"/>
      <c r="E49" s="137"/>
      <c r="F49" s="152"/>
    </row>
    <row r="50" spans="1:6" ht="24.75" customHeight="1">
      <c r="A50" s="113"/>
      <c r="B50" s="113"/>
      <c r="C50" s="137"/>
      <c r="D50" s="137"/>
      <c r="E50" s="137"/>
      <c r="F50" s="152"/>
    </row>
    <row r="51" spans="1:6" ht="24.75" customHeight="1">
      <c r="A51" s="113"/>
      <c r="B51" s="113"/>
      <c r="C51" s="137"/>
      <c r="D51" s="137"/>
      <c r="E51" s="137"/>
      <c r="F51" s="152"/>
    </row>
    <row r="52" spans="1:6" ht="24.75" customHeight="1">
      <c r="A52" s="113"/>
      <c r="B52" s="113"/>
      <c r="C52" s="137"/>
      <c r="D52" s="137"/>
      <c r="E52" s="137"/>
      <c r="F52" s="152"/>
    </row>
    <row r="53" spans="1:6" ht="24.75" customHeight="1">
      <c r="A53" s="113"/>
      <c r="B53" s="113"/>
      <c r="C53" s="137"/>
      <c r="D53" s="137"/>
      <c r="E53" s="137"/>
      <c r="F53" s="152"/>
    </row>
    <row r="54" spans="1:6" ht="24.75" customHeight="1">
      <c r="A54" s="113"/>
      <c r="B54" s="113"/>
      <c r="C54" s="137"/>
      <c r="D54" s="137"/>
      <c r="E54" s="137"/>
      <c r="F54" s="152"/>
    </row>
    <row r="55" spans="1:6" ht="24.75" customHeight="1">
      <c r="A55" s="113"/>
      <c r="B55" s="113"/>
      <c r="C55" s="137"/>
      <c r="D55" s="137"/>
      <c r="E55" s="137"/>
      <c r="F55" s="152"/>
    </row>
    <row r="56" spans="1:6" ht="24.75" customHeight="1">
      <c r="A56" s="113"/>
      <c r="B56" s="113"/>
      <c r="C56" s="137"/>
      <c r="D56" s="137"/>
      <c r="E56" s="137"/>
      <c r="F56" s="152"/>
    </row>
    <row r="57" spans="1:6" ht="24.75" customHeight="1">
      <c r="A57" s="113"/>
      <c r="B57" s="113"/>
      <c r="C57" s="137"/>
      <c r="D57" s="137"/>
      <c r="E57" s="137"/>
      <c r="F57" s="152"/>
    </row>
    <row r="58" spans="1:6" ht="24.75" customHeight="1">
      <c r="A58" s="113"/>
      <c r="B58" s="113"/>
      <c r="C58" s="137"/>
      <c r="D58" s="137"/>
      <c r="E58" s="137"/>
      <c r="F58" s="152"/>
    </row>
    <row r="59" spans="1:6" ht="24.75" customHeight="1">
      <c r="A59" s="113"/>
      <c r="B59" s="113"/>
      <c r="C59" s="137"/>
      <c r="D59" s="137"/>
      <c r="E59" s="137"/>
      <c r="F59" s="152"/>
    </row>
    <row r="60" spans="1:6" ht="24.75" customHeight="1">
      <c r="F60" s="154"/>
    </row>
    <row r="61" spans="1:6" ht="24.75" customHeight="1">
      <c r="F61" s="154"/>
    </row>
    <row r="62" spans="1:6" ht="24.75" customHeight="1">
      <c r="F62" s="154"/>
    </row>
    <row r="63" spans="1:6" ht="24.75" customHeight="1">
      <c r="F63" s="154"/>
    </row>
    <row r="64" spans="1:6" ht="24.75" customHeight="1">
      <c r="F64" s="154"/>
    </row>
    <row r="65" spans="6:6" ht="24.75" customHeight="1">
      <c r="F65" s="154"/>
    </row>
    <row r="66" spans="6:6" ht="24.75" customHeight="1">
      <c r="F66" s="154"/>
    </row>
    <row r="67" spans="6:6" ht="24.75" customHeight="1">
      <c r="F67" s="154"/>
    </row>
    <row r="68" spans="6:6" ht="24.75" customHeight="1">
      <c r="F68" s="154"/>
    </row>
    <row r="69" spans="6:6" ht="24.75" customHeight="1">
      <c r="F69" s="154"/>
    </row>
    <row r="70" spans="6:6" ht="24.75" customHeight="1">
      <c r="F70" s="154"/>
    </row>
    <row r="71" spans="6:6" ht="24.75" customHeight="1">
      <c r="F71" s="154"/>
    </row>
    <row r="72" spans="6:6" ht="24.75" customHeight="1">
      <c r="F72" s="154"/>
    </row>
    <row r="73" spans="6:6" ht="24.75" customHeight="1">
      <c r="F73" s="154"/>
    </row>
    <row r="74" spans="6:6" ht="24.75" customHeight="1">
      <c r="F74" s="154"/>
    </row>
    <row r="75" spans="6:6" ht="24.75" customHeight="1">
      <c r="F75" s="154"/>
    </row>
    <row r="76" spans="6:6" ht="24.75" customHeight="1">
      <c r="F76" s="154"/>
    </row>
    <row r="77" spans="6:6" ht="24.75" customHeight="1">
      <c r="F77" s="154"/>
    </row>
    <row r="78" spans="6:6" ht="24.75" customHeight="1">
      <c r="F78" s="154"/>
    </row>
    <row r="79" spans="6:6" ht="24.75" customHeight="1">
      <c r="F79" s="154"/>
    </row>
    <row r="80" spans="6:6" ht="24.75" customHeight="1">
      <c r="F80" s="154"/>
    </row>
    <row r="81" spans="6:6" ht="24.75" customHeight="1">
      <c r="F81" s="154"/>
    </row>
    <row r="82" spans="6:6" ht="24.75" customHeight="1">
      <c r="F82" s="154"/>
    </row>
    <row r="83" spans="6:6" ht="24.75" customHeight="1">
      <c r="F83" s="154"/>
    </row>
    <row r="84" spans="6:6" ht="24.75" customHeight="1">
      <c r="F84" s="154"/>
    </row>
    <row r="85" spans="6:6" ht="24.75" customHeight="1">
      <c r="F85" s="154"/>
    </row>
    <row r="86" spans="6:6" ht="24.75" customHeight="1">
      <c r="F86" s="154"/>
    </row>
    <row r="87" spans="6:6" ht="24.75" customHeight="1">
      <c r="F87" s="154"/>
    </row>
    <row r="88" spans="6:6" ht="24.75" customHeight="1">
      <c r="F88" s="154"/>
    </row>
    <row r="89" spans="6:6" ht="24.75" customHeight="1">
      <c r="F89" s="154"/>
    </row>
    <row r="90" spans="6:6" ht="24.75" customHeight="1">
      <c r="F90" s="154"/>
    </row>
    <row r="91" spans="6:6" ht="24.75" customHeight="1">
      <c r="F91" s="154"/>
    </row>
    <row r="92" spans="6:6" ht="24.75" customHeight="1">
      <c r="F92" s="154"/>
    </row>
    <row r="93" spans="6:6" ht="24.75" customHeight="1">
      <c r="F93" s="154"/>
    </row>
    <row r="94" spans="6:6" ht="24.75" customHeight="1">
      <c r="F94" s="154"/>
    </row>
    <row r="95" spans="6:6" ht="24.75" customHeight="1">
      <c r="F95" s="154"/>
    </row>
    <row r="96" spans="6:6" ht="24.75" customHeight="1">
      <c r="F96" s="154"/>
    </row>
    <row r="97" spans="6:6" ht="24.75" customHeight="1">
      <c r="F97" s="154"/>
    </row>
    <row r="98" spans="6:6" ht="24.75" customHeight="1">
      <c r="F98" s="154"/>
    </row>
    <row r="99" spans="6:6" ht="24.75" customHeight="1">
      <c r="F99" s="154"/>
    </row>
    <row r="100" spans="6:6" ht="24.75" customHeight="1">
      <c r="F100" s="154"/>
    </row>
    <row r="101" spans="6:6" ht="24.75" customHeight="1">
      <c r="F101" s="154"/>
    </row>
    <row r="102" spans="6:6" ht="24.75" customHeight="1">
      <c r="F102" s="154"/>
    </row>
    <row r="103" spans="6:6" ht="24.75" customHeight="1">
      <c r="F103" s="154"/>
    </row>
    <row r="104" spans="6:6" ht="24.75" customHeight="1">
      <c r="F104" s="154"/>
    </row>
    <row r="105" spans="6:6" ht="24.75" customHeight="1">
      <c r="F105" s="154"/>
    </row>
    <row r="106" spans="6:6" ht="24.75" customHeight="1">
      <c r="F106" s="154"/>
    </row>
    <row r="107" spans="6:6" ht="24.75" customHeight="1">
      <c r="F107" s="154"/>
    </row>
    <row r="108" spans="6:6" ht="24.75" customHeight="1">
      <c r="F108" s="154"/>
    </row>
    <row r="109" spans="6:6" ht="24.75" customHeight="1">
      <c r="F109" s="154"/>
    </row>
    <row r="110" spans="6:6" ht="24.75" customHeight="1">
      <c r="F110" s="154"/>
    </row>
    <row r="111" spans="6:6" ht="24.75" customHeight="1">
      <c r="F111" s="154"/>
    </row>
    <row r="112" spans="6:6" ht="24.75" customHeight="1">
      <c r="F112" s="154"/>
    </row>
    <row r="113" spans="6:6" ht="24.75" customHeight="1">
      <c r="F113" s="154"/>
    </row>
    <row r="114" spans="6:6" ht="24.75" customHeight="1">
      <c r="F114" s="154"/>
    </row>
    <row r="115" spans="6:6" ht="24.75" customHeight="1">
      <c r="F115" s="154"/>
    </row>
    <row r="116" spans="6:6" ht="24.75" customHeight="1">
      <c r="F116" s="154"/>
    </row>
    <row r="117" spans="6:6" ht="24.75" customHeight="1">
      <c r="F117" s="154"/>
    </row>
    <row r="118" spans="6:6" ht="24.75" customHeight="1">
      <c r="F118" s="154"/>
    </row>
    <row r="119" spans="6:6" ht="24.75" customHeight="1">
      <c r="F119" s="154"/>
    </row>
    <row r="120" spans="6:6" ht="24.75" customHeight="1">
      <c r="F120" s="154"/>
    </row>
    <row r="121" spans="6:6" ht="24.75" customHeight="1">
      <c r="F121" s="154"/>
    </row>
    <row r="122" spans="6:6" ht="24.75" customHeight="1">
      <c r="F122" s="154"/>
    </row>
    <row r="123" spans="6:6" ht="24.75" customHeight="1">
      <c r="F123" s="154"/>
    </row>
    <row r="124" spans="6:6" ht="24.75" customHeight="1">
      <c r="F124" s="154"/>
    </row>
    <row r="125" spans="6:6" ht="24.75" customHeight="1">
      <c r="F125" s="154"/>
    </row>
    <row r="126" spans="6:6" ht="24.75" customHeight="1">
      <c r="F126" s="154"/>
    </row>
    <row r="127" spans="6:6" ht="24.75" customHeight="1">
      <c r="F127" s="154"/>
    </row>
    <row r="128" spans="6:6" ht="24.75" customHeight="1">
      <c r="F128" s="154"/>
    </row>
    <row r="129" spans="6:6" ht="24.75" customHeight="1">
      <c r="F129" s="154"/>
    </row>
    <row r="130" spans="6:6" ht="24.75" customHeight="1">
      <c r="F130" s="154"/>
    </row>
    <row r="131" spans="6:6" ht="24.75" customHeight="1">
      <c r="F131" s="154"/>
    </row>
    <row r="132" spans="6:6" ht="24.75" customHeight="1">
      <c r="F132" s="154"/>
    </row>
    <row r="133" spans="6:6" ht="24.75" customHeight="1">
      <c r="F133" s="154"/>
    </row>
    <row r="134" spans="6:6" ht="24.75" customHeight="1">
      <c r="F134" s="154"/>
    </row>
    <row r="135" spans="6:6" ht="24.75" customHeight="1">
      <c r="F135" s="154"/>
    </row>
    <row r="136" spans="6:6" ht="24.75" customHeight="1">
      <c r="F136" s="154"/>
    </row>
    <row r="137" spans="6:6" ht="24.75" customHeight="1">
      <c r="F137" s="154"/>
    </row>
    <row r="138" spans="6:6" ht="24.75" customHeight="1">
      <c r="F138" s="154"/>
    </row>
    <row r="139" spans="6:6" ht="24.75" customHeight="1">
      <c r="F139" s="154"/>
    </row>
    <row r="140" spans="6:6" ht="24.75" customHeight="1">
      <c r="F140" s="154"/>
    </row>
    <row r="141" spans="6:6" ht="24.75" customHeight="1">
      <c r="F141" s="154"/>
    </row>
    <row r="142" spans="6:6" ht="24.75" customHeight="1">
      <c r="F142" s="154"/>
    </row>
    <row r="143" spans="6:6" ht="24.75" customHeight="1">
      <c r="F143" s="154"/>
    </row>
    <row r="144" spans="6:6" ht="24.75" customHeight="1">
      <c r="F144" s="154"/>
    </row>
    <row r="145" spans="6:6" ht="24.75" customHeight="1">
      <c r="F145" s="154"/>
    </row>
    <row r="146" spans="6:6" ht="24.75" customHeight="1">
      <c r="F146" s="154"/>
    </row>
    <row r="147" spans="6:6" ht="24.75" customHeight="1">
      <c r="F147" s="154"/>
    </row>
    <row r="148" spans="6:6" ht="24.75" customHeight="1">
      <c r="F148" s="154"/>
    </row>
    <row r="149" spans="6:6" ht="24.75" customHeight="1">
      <c r="F149" s="154"/>
    </row>
    <row r="150" spans="6:6" ht="24.75" customHeight="1">
      <c r="F150" s="154"/>
    </row>
    <row r="151" spans="6:6" ht="24.75" customHeight="1">
      <c r="F151" s="154"/>
    </row>
    <row r="152" spans="6:6" ht="24.75" customHeight="1">
      <c r="F152" s="154"/>
    </row>
    <row r="153" spans="6:6" ht="24.75" customHeight="1">
      <c r="F153" s="154"/>
    </row>
    <row r="154" spans="6:6" ht="24.75" customHeight="1">
      <c r="F154" s="154"/>
    </row>
    <row r="155" spans="6:6" ht="24.75" customHeight="1">
      <c r="F155" s="154"/>
    </row>
    <row r="156" spans="6:6" ht="24.75" customHeight="1">
      <c r="F156" s="154"/>
    </row>
    <row r="157" spans="6:6" ht="24.75" customHeight="1">
      <c r="F157" s="154"/>
    </row>
    <row r="158" spans="6:6" ht="24.75" customHeight="1">
      <c r="F158" s="154"/>
    </row>
    <row r="159" spans="6:6" ht="24.75" customHeight="1">
      <c r="F159" s="154"/>
    </row>
    <row r="160" spans="6:6" ht="24.75" customHeight="1">
      <c r="F160" s="154"/>
    </row>
    <row r="161" spans="6:6" ht="24.75" customHeight="1">
      <c r="F161" s="154"/>
    </row>
    <row r="162" spans="6:6" ht="24.75" customHeight="1">
      <c r="F162" s="154"/>
    </row>
    <row r="163" spans="6:6" ht="24.75" customHeight="1">
      <c r="F163" s="154"/>
    </row>
    <row r="164" spans="6:6" ht="24.75" customHeight="1">
      <c r="F164" s="154"/>
    </row>
    <row r="165" spans="6:6" ht="24.75" customHeight="1">
      <c r="F165" s="154"/>
    </row>
    <row r="166" spans="6:6" ht="24.75" customHeight="1">
      <c r="F166" s="154"/>
    </row>
    <row r="167" spans="6:6" ht="24.75" customHeight="1">
      <c r="F167" s="154"/>
    </row>
    <row r="168" spans="6:6" ht="24.75" customHeight="1">
      <c r="F168" s="154"/>
    </row>
    <row r="169" spans="6:6" ht="24.75" customHeight="1">
      <c r="F169" s="154"/>
    </row>
    <row r="170" spans="6:6" ht="24.75" customHeight="1">
      <c r="F170" s="154"/>
    </row>
    <row r="171" spans="6:6" ht="24.75" customHeight="1">
      <c r="F171" s="154"/>
    </row>
    <row r="172" spans="6:6" ht="24.75" customHeight="1">
      <c r="F172" s="154"/>
    </row>
    <row r="173" spans="6:6" ht="24.75" customHeight="1">
      <c r="F173" s="154"/>
    </row>
    <row r="174" spans="6:6" ht="24.75" customHeight="1">
      <c r="F174" s="154"/>
    </row>
    <row r="175" spans="6:6" ht="24.75" customHeight="1">
      <c r="F175" s="154"/>
    </row>
    <row r="176" spans="6:6" ht="24.75" customHeight="1">
      <c r="F176" s="154"/>
    </row>
    <row r="177" spans="6:6" ht="24.75" customHeight="1">
      <c r="F177" s="154"/>
    </row>
    <row r="178" spans="6:6" ht="24.75" customHeight="1">
      <c r="F178" s="154"/>
    </row>
    <row r="179" spans="6:6" ht="24.75" customHeight="1">
      <c r="F179" s="154"/>
    </row>
    <row r="180" spans="6:6" ht="24.75" customHeight="1">
      <c r="F180" s="154"/>
    </row>
    <row r="181" spans="6:6" ht="24.75" customHeight="1">
      <c r="F181" s="154"/>
    </row>
    <row r="182" spans="6:6" ht="24.75" customHeight="1">
      <c r="F182" s="154"/>
    </row>
    <row r="183" spans="6:6" ht="24.75" customHeight="1">
      <c r="F183" s="154"/>
    </row>
    <row r="184" spans="6:6" ht="24.75" customHeight="1">
      <c r="F184" s="154"/>
    </row>
    <row r="185" spans="6:6" ht="24.75" customHeight="1">
      <c r="F185" s="154"/>
    </row>
    <row r="186" spans="6:6" ht="24.75" customHeight="1">
      <c r="F186" s="154"/>
    </row>
    <row r="187" spans="6:6" ht="24.75" customHeight="1">
      <c r="F187" s="154"/>
    </row>
    <row r="188" spans="6:6" ht="24.75" customHeight="1">
      <c r="F188" s="154"/>
    </row>
    <row r="189" spans="6:6" ht="24.75" customHeight="1">
      <c r="F189" s="154"/>
    </row>
    <row r="190" spans="6:6" ht="24.75" customHeight="1">
      <c r="F190" s="154"/>
    </row>
    <row r="191" spans="6:6" ht="24.75" customHeight="1">
      <c r="F191" s="154"/>
    </row>
    <row r="192" spans="6:6" ht="24.75" customHeight="1">
      <c r="F192" s="154"/>
    </row>
    <row r="193" spans="6:6" ht="24.75" customHeight="1">
      <c r="F193" s="154"/>
    </row>
    <row r="194" spans="6:6" ht="24.75" customHeight="1">
      <c r="F194" s="154"/>
    </row>
    <row r="195" spans="6:6" ht="24.75" customHeight="1">
      <c r="F195" s="154"/>
    </row>
    <row r="196" spans="6:6" ht="24.75" customHeight="1">
      <c r="F196" s="154"/>
    </row>
    <row r="197" spans="6:6" ht="24.75" customHeight="1">
      <c r="F197" s="154"/>
    </row>
    <row r="198" spans="6:6" ht="24.75" customHeight="1">
      <c r="F198" s="154"/>
    </row>
    <row r="199" spans="6:6" ht="24.75" customHeight="1">
      <c r="F199" s="154"/>
    </row>
    <row r="200" spans="6:6" ht="24.75" customHeight="1">
      <c r="F200" s="154"/>
    </row>
    <row r="201" spans="6:6" ht="24.75" customHeight="1">
      <c r="F201" s="154"/>
    </row>
    <row r="202" spans="6:6" ht="24.75" customHeight="1">
      <c r="F202" s="154"/>
    </row>
    <row r="203" spans="6:6" ht="24.75" customHeight="1">
      <c r="F203" s="154"/>
    </row>
    <row r="204" spans="6:6" ht="24.75" customHeight="1">
      <c r="F204" s="154"/>
    </row>
    <row r="205" spans="6:6" ht="24.75" customHeight="1">
      <c r="F205" s="154"/>
    </row>
    <row r="206" spans="6:6" ht="24.75" customHeight="1">
      <c r="F206" s="154"/>
    </row>
    <row r="207" spans="6:6" ht="24.75" customHeight="1">
      <c r="F207" s="154"/>
    </row>
    <row r="208" spans="6:6" ht="24.75" customHeight="1">
      <c r="F208" s="154"/>
    </row>
    <row r="209" spans="6:6" ht="24.75" customHeight="1">
      <c r="F209" s="154"/>
    </row>
    <row r="210" spans="6:6" ht="24.75" customHeight="1">
      <c r="F210" s="154"/>
    </row>
    <row r="211" spans="6:6" ht="24.75" customHeight="1">
      <c r="F211" s="154"/>
    </row>
    <row r="212" spans="6:6" ht="24.75" customHeight="1">
      <c r="F212" s="154"/>
    </row>
    <row r="213" spans="6:6" ht="24.75" customHeight="1">
      <c r="F213" s="154"/>
    </row>
    <row r="214" spans="6:6" ht="24.75" customHeight="1">
      <c r="F214" s="154"/>
    </row>
    <row r="215" spans="6:6" ht="24.75" customHeight="1">
      <c r="F215" s="154"/>
    </row>
    <row r="216" spans="6:6" ht="24.75" customHeight="1">
      <c r="F216" s="154"/>
    </row>
    <row r="217" spans="6:6" ht="24.75" customHeight="1">
      <c r="F217" s="154"/>
    </row>
    <row r="218" spans="6:6" ht="24.75" customHeight="1">
      <c r="F218" s="154"/>
    </row>
    <row r="219" spans="6:6" ht="24.75" customHeight="1">
      <c r="F219" s="154"/>
    </row>
    <row r="220" spans="6:6" ht="24.75" customHeight="1">
      <c r="F220" s="154"/>
    </row>
    <row r="221" spans="6:6" ht="24.75" customHeight="1">
      <c r="F221" s="154"/>
    </row>
    <row r="222" spans="6:6" ht="24.75" customHeight="1">
      <c r="F222" s="154"/>
    </row>
    <row r="223" spans="6:6" ht="24.75" customHeight="1">
      <c r="F223" s="154"/>
    </row>
    <row r="224" spans="6:6" ht="24.75" customHeight="1">
      <c r="F224" s="154"/>
    </row>
    <row r="225" spans="6:6" ht="24.75" customHeight="1">
      <c r="F225" s="154"/>
    </row>
    <row r="226" spans="6:6" ht="24.75" customHeight="1">
      <c r="F226" s="154"/>
    </row>
    <row r="227" spans="6:6" ht="24.75" customHeight="1">
      <c r="F227" s="154"/>
    </row>
    <row r="228" spans="6:6" ht="24.75" customHeight="1">
      <c r="F228" s="154"/>
    </row>
    <row r="229" spans="6:6" ht="24.75" customHeight="1">
      <c r="F229" s="154"/>
    </row>
    <row r="230" spans="6:6" ht="24.75" customHeight="1">
      <c r="F230" s="154"/>
    </row>
    <row r="231" spans="6:6" ht="24.75" customHeight="1">
      <c r="F231" s="154"/>
    </row>
    <row r="232" spans="6:6" ht="24.75" customHeight="1">
      <c r="F232" s="154"/>
    </row>
    <row r="233" spans="6:6" ht="24.75" customHeight="1">
      <c r="F233" s="154"/>
    </row>
    <row r="234" spans="6:6" ht="24.75" customHeight="1">
      <c r="F234" s="154"/>
    </row>
    <row r="235" spans="6:6" ht="24.75" customHeight="1">
      <c r="F235" s="154"/>
    </row>
    <row r="236" spans="6:6" ht="24.75" customHeight="1">
      <c r="F236" s="154"/>
    </row>
    <row r="237" spans="6:6" ht="24.75" customHeight="1">
      <c r="F237" s="154"/>
    </row>
    <row r="238" spans="6:6" ht="24.75" customHeight="1">
      <c r="F238" s="154"/>
    </row>
    <row r="239" spans="6:6" ht="24.75" customHeight="1">
      <c r="F239" s="154"/>
    </row>
    <row r="240" spans="6:6" ht="24.75" customHeight="1">
      <c r="F240" s="154"/>
    </row>
    <row r="241" spans="6:6" ht="24.75" customHeight="1">
      <c r="F241" s="154"/>
    </row>
    <row r="242" spans="6:6" ht="24.75" customHeight="1">
      <c r="F242" s="154"/>
    </row>
    <row r="243" spans="6:6" ht="24.75" customHeight="1">
      <c r="F243" s="154"/>
    </row>
    <row r="244" spans="6:6" ht="24.75" customHeight="1">
      <c r="F244" s="154"/>
    </row>
    <row r="245" spans="6:6" ht="24.75" customHeight="1">
      <c r="F245" s="154"/>
    </row>
    <row r="246" spans="6:6" ht="24.75" customHeight="1">
      <c r="F246" s="154"/>
    </row>
    <row r="247" spans="6:6" ht="24.75" customHeight="1">
      <c r="F247" s="154"/>
    </row>
    <row r="248" spans="6:6" ht="24.75" customHeight="1">
      <c r="F248" s="154"/>
    </row>
    <row r="249" spans="6:6" ht="24.75" customHeight="1">
      <c r="F249" s="154"/>
    </row>
    <row r="250" spans="6:6" ht="24.75" customHeight="1">
      <c r="F250" s="154"/>
    </row>
    <row r="251" spans="6:6" ht="24.75" customHeight="1">
      <c r="F251" s="154"/>
    </row>
    <row r="252" spans="6:6" ht="24.75" customHeight="1">
      <c r="F252" s="154"/>
    </row>
    <row r="253" spans="6:6" ht="24.75" customHeight="1">
      <c r="F253" s="154"/>
    </row>
    <row r="254" spans="6:6" ht="24.75" customHeight="1">
      <c r="F254" s="154"/>
    </row>
    <row r="255" spans="6:6" ht="24.75" customHeight="1">
      <c r="F255" s="154"/>
    </row>
    <row r="256" spans="6:6" ht="24.75" customHeight="1">
      <c r="F256" s="154"/>
    </row>
    <row r="257" spans="6:6" ht="24.75" customHeight="1">
      <c r="F257" s="154"/>
    </row>
    <row r="258" spans="6:6" ht="24.75" customHeight="1">
      <c r="F258" s="154"/>
    </row>
    <row r="259" spans="6:6" ht="24.75" customHeight="1">
      <c r="F259" s="154"/>
    </row>
    <row r="260" spans="6:6" ht="24.75" customHeight="1">
      <c r="F260" s="154"/>
    </row>
    <row r="261" spans="6:6" ht="24.75" customHeight="1">
      <c r="F261" s="154"/>
    </row>
    <row r="262" spans="6:6" ht="24.75" customHeight="1">
      <c r="F262" s="154"/>
    </row>
    <row r="263" spans="6:6" ht="24.75" customHeight="1">
      <c r="F263" s="154"/>
    </row>
    <row r="264" spans="6:6" ht="24.75" customHeight="1">
      <c r="F264" s="154"/>
    </row>
    <row r="265" spans="6:6" ht="24.75" customHeight="1">
      <c r="F265" s="154"/>
    </row>
    <row r="266" spans="6:6" ht="24.75" customHeight="1">
      <c r="F266" s="154"/>
    </row>
    <row r="267" spans="6:6" ht="24.75" customHeight="1">
      <c r="F267" s="154"/>
    </row>
    <row r="268" spans="6:6" ht="24.75" customHeight="1">
      <c r="F268" s="154"/>
    </row>
    <row r="269" spans="6:6" ht="24.75" customHeight="1">
      <c r="F269" s="154"/>
    </row>
    <row r="270" spans="6:6" ht="24.75" customHeight="1">
      <c r="F270" s="154"/>
    </row>
    <row r="271" spans="6:6" ht="24.75" customHeight="1">
      <c r="F271" s="154"/>
    </row>
    <row r="272" spans="6:6" ht="24.75" customHeight="1">
      <c r="F272" s="154"/>
    </row>
    <row r="273" spans="6:6" ht="24.75" customHeight="1">
      <c r="F273" s="154"/>
    </row>
    <row r="274" spans="6:6" ht="24.75" customHeight="1">
      <c r="F274" s="154"/>
    </row>
    <row r="275" spans="6:6" ht="24.75" customHeight="1">
      <c r="F275" s="154"/>
    </row>
    <row r="276" spans="6:6" ht="24.75" customHeight="1">
      <c r="F276" s="154"/>
    </row>
    <row r="277" spans="6:6" ht="24.75" customHeight="1">
      <c r="F277" s="154"/>
    </row>
    <row r="278" spans="6:6" ht="24.75" customHeight="1">
      <c r="F278" s="154"/>
    </row>
    <row r="279" spans="6:6" ht="24.75" customHeight="1">
      <c r="F279" s="154"/>
    </row>
    <row r="280" spans="6:6" ht="24.75" customHeight="1">
      <c r="F280" s="154"/>
    </row>
    <row r="281" spans="6:6" ht="24.75" customHeight="1">
      <c r="F281" s="154"/>
    </row>
    <row r="282" spans="6:6" ht="24.75" customHeight="1">
      <c r="F282" s="154"/>
    </row>
    <row r="283" spans="6:6" ht="24.75" customHeight="1">
      <c r="F283" s="154"/>
    </row>
    <row r="284" spans="6:6" ht="24.75" customHeight="1">
      <c r="F284" s="154"/>
    </row>
    <row r="285" spans="6:6" ht="24.75" customHeight="1">
      <c r="F285" s="154"/>
    </row>
    <row r="286" spans="6:6" ht="24.75" customHeight="1">
      <c r="F286" s="154"/>
    </row>
    <row r="287" spans="6:6" ht="24.75" customHeight="1">
      <c r="F287" s="154"/>
    </row>
    <row r="288" spans="6:6" ht="24.75" customHeight="1">
      <c r="F288" s="154"/>
    </row>
    <row r="289" spans="6:6" ht="24.75" customHeight="1">
      <c r="F289" s="154"/>
    </row>
    <row r="290" spans="6:6" ht="24.75" customHeight="1">
      <c r="F290" s="154"/>
    </row>
    <row r="291" spans="6:6" ht="24.75" customHeight="1">
      <c r="F291" s="154"/>
    </row>
    <row r="292" spans="6:6" ht="24.75" customHeight="1">
      <c r="F292" s="154"/>
    </row>
    <row r="293" spans="6:6" ht="24.75" customHeight="1">
      <c r="F293" s="154"/>
    </row>
    <row r="294" spans="6:6" ht="24.75" customHeight="1">
      <c r="F294" s="154"/>
    </row>
    <row r="295" spans="6:6" ht="24.75" customHeight="1">
      <c r="F295" s="154"/>
    </row>
    <row r="296" spans="6:6" ht="24.75" customHeight="1">
      <c r="F296" s="154"/>
    </row>
    <row r="297" spans="6:6" ht="24.75" customHeight="1">
      <c r="F297" s="154"/>
    </row>
    <row r="298" spans="6:6" ht="24.75" customHeight="1">
      <c r="F298" s="154"/>
    </row>
    <row r="299" spans="6:6" ht="24.75" customHeight="1">
      <c r="F299" s="154"/>
    </row>
    <row r="300" spans="6:6" ht="24.75" customHeight="1">
      <c r="F300" s="154"/>
    </row>
    <row r="301" spans="6:6" ht="24.75" customHeight="1">
      <c r="F301" s="154"/>
    </row>
    <row r="302" spans="6:6" ht="24.75" customHeight="1">
      <c r="F302" s="154"/>
    </row>
    <row r="303" spans="6:6" ht="24.75" customHeight="1">
      <c r="F303" s="154"/>
    </row>
    <row r="304" spans="6:6" ht="24.75" customHeight="1">
      <c r="F304" s="154"/>
    </row>
    <row r="305" spans="6:6" ht="24.75" customHeight="1">
      <c r="F305" s="154"/>
    </row>
    <row r="306" spans="6:6" ht="24.75" customHeight="1">
      <c r="F306" s="154"/>
    </row>
    <row r="307" spans="6:6" ht="24.75" customHeight="1">
      <c r="F307" s="154"/>
    </row>
    <row r="308" spans="6:6" ht="24.75" customHeight="1">
      <c r="F308" s="154"/>
    </row>
    <row r="309" spans="6:6" ht="24.75" customHeight="1">
      <c r="F309" s="154"/>
    </row>
    <row r="310" spans="6:6" ht="24.75" customHeight="1">
      <c r="F310" s="154"/>
    </row>
    <row r="311" spans="6:6" ht="24.75" customHeight="1">
      <c r="F311" s="154"/>
    </row>
    <row r="312" spans="6:6" ht="24.75" customHeight="1">
      <c r="F312" s="154"/>
    </row>
    <row r="313" spans="6:6" ht="24.75" customHeight="1">
      <c r="F313" s="154"/>
    </row>
    <row r="314" spans="6:6" ht="24.75" customHeight="1">
      <c r="F314" s="154"/>
    </row>
    <row r="315" spans="6:6" ht="24.75" customHeight="1">
      <c r="F315" s="154"/>
    </row>
    <row r="316" spans="6:6" ht="24.75" customHeight="1">
      <c r="F316" s="154"/>
    </row>
    <row r="317" spans="6:6" ht="24.75" customHeight="1">
      <c r="F317" s="154"/>
    </row>
    <row r="318" spans="6:6" ht="24.75" customHeight="1">
      <c r="F318" s="154"/>
    </row>
    <row r="319" spans="6:6" ht="24.75" customHeight="1">
      <c r="F319" s="154"/>
    </row>
    <row r="320" spans="6:6" ht="24.75" customHeight="1">
      <c r="F320" s="154"/>
    </row>
    <row r="321" spans="6:6" ht="24.75" customHeight="1">
      <c r="F321" s="154"/>
    </row>
    <row r="322" spans="6:6" ht="24.75" customHeight="1">
      <c r="F322" s="154"/>
    </row>
    <row r="323" spans="6:6" ht="24.75" customHeight="1">
      <c r="F323" s="154"/>
    </row>
    <row r="324" spans="6:6" ht="24.75" customHeight="1">
      <c r="F324" s="154"/>
    </row>
    <row r="325" spans="6:6" ht="24.75" customHeight="1">
      <c r="F325" s="154"/>
    </row>
    <row r="326" spans="6:6" ht="24.75" customHeight="1">
      <c r="F326" s="154"/>
    </row>
    <row r="327" spans="6:6" ht="24.75" customHeight="1">
      <c r="F327" s="154"/>
    </row>
    <row r="328" spans="6:6" ht="24.75" customHeight="1">
      <c r="F328" s="154"/>
    </row>
    <row r="329" spans="6:6" ht="24.75" customHeight="1">
      <c r="F329" s="154"/>
    </row>
    <row r="330" spans="6:6" ht="24.75" customHeight="1">
      <c r="F330" s="154"/>
    </row>
    <row r="331" spans="6:6" ht="24.75" customHeight="1">
      <c r="F331" s="154"/>
    </row>
    <row r="332" spans="6:6" ht="24.75" customHeight="1">
      <c r="F332" s="154"/>
    </row>
    <row r="333" spans="6:6" ht="24.75" customHeight="1">
      <c r="F333" s="154"/>
    </row>
    <row r="334" spans="6:6" ht="24.75" customHeight="1">
      <c r="F334" s="154"/>
    </row>
    <row r="335" spans="6:6" ht="24.75" customHeight="1">
      <c r="F335" s="154"/>
    </row>
    <row r="336" spans="6:6" ht="24.75" customHeight="1">
      <c r="F336" s="154"/>
    </row>
    <row r="337" spans="6:6" ht="24.75" customHeight="1">
      <c r="F337" s="154"/>
    </row>
    <row r="338" spans="6:6" ht="24.75" customHeight="1">
      <c r="F338" s="154"/>
    </row>
    <row r="339" spans="6:6" ht="24.75" customHeight="1">
      <c r="F339" s="154"/>
    </row>
    <row r="340" spans="6:6" ht="24.75" customHeight="1">
      <c r="F340" s="154"/>
    </row>
    <row r="341" spans="6:6" ht="24.75" customHeight="1">
      <c r="F341" s="154"/>
    </row>
    <row r="342" spans="6:6" ht="24.75" customHeight="1">
      <c r="F342" s="154"/>
    </row>
    <row r="343" spans="6:6" ht="24.75" customHeight="1">
      <c r="F343" s="154"/>
    </row>
    <row r="344" spans="6:6" ht="24.75" customHeight="1">
      <c r="F344" s="154"/>
    </row>
    <row r="345" spans="6:6" ht="24.75" customHeight="1">
      <c r="F345" s="154"/>
    </row>
    <row r="346" spans="6:6" ht="24.75" customHeight="1">
      <c r="F346" s="154"/>
    </row>
    <row r="347" spans="6:6" ht="24.75" customHeight="1">
      <c r="F347" s="154"/>
    </row>
    <row r="348" spans="6:6" ht="24.75" customHeight="1">
      <c r="F348" s="154"/>
    </row>
    <row r="349" spans="6:6" ht="24.75" customHeight="1">
      <c r="F349" s="154"/>
    </row>
    <row r="350" spans="6:6" ht="24.75" customHeight="1">
      <c r="F350" s="154"/>
    </row>
    <row r="351" spans="6:6" ht="24.75" customHeight="1">
      <c r="F351" s="154"/>
    </row>
    <row r="352" spans="6:6" ht="24.75" customHeight="1">
      <c r="F352" s="154"/>
    </row>
    <row r="353" spans="6:6" ht="24.75" customHeight="1">
      <c r="F353" s="154"/>
    </row>
    <row r="354" spans="6:6" ht="24.75" customHeight="1">
      <c r="F354" s="154"/>
    </row>
    <row r="355" spans="6:6" ht="24.75" customHeight="1">
      <c r="F355" s="154"/>
    </row>
    <row r="356" spans="6:6" ht="24.75" customHeight="1">
      <c r="F356" s="154"/>
    </row>
    <row r="357" spans="6:6" ht="24.75" customHeight="1">
      <c r="F357" s="154"/>
    </row>
    <row r="358" spans="6:6" ht="24.75" customHeight="1">
      <c r="F358" s="154"/>
    </row>
    <row r="359" spans="6:6" ht="24.75" customHeight="1">
      <c r="F359" s="154"/>
    </row>
    <row r="360" spans="6:6" ht="24.75" customHeight="1">
      <c r="F360" s="154"/>
    </row>
    <row r="361" spans="6:6" ht="24.75" customHeight="1">
      <c r="F361" s="154"/>
    </row>
    <row r="362" spans="6:6" ht="24.75" customHeight="1">
      <c r="F362" s="154"/>
    </row>
    <row r="363" spans="6:6" ht="24.75" customHeight="1">
      <c r="F363" s="154"/>
    </row>
    <row r="364" spans="6:6" ht="24.75" customHeight="1">
      <c r="F364" s="154"/>
    </row>
    <row r="365" spans="6:6" ht="24.75" customHeight="1">
      <c r="F365" s="154"/>
    </row>
    <row r="366" spans="6:6" ht="24.75" customHeight="1">
      <c r="F366" s="154"/>
    </row>
    <row r="367" spans="6:6" ht="24.75" customHeight="1">
      <c r="F367" s="154"/>
    </row>
    <row r="368" spans="6:6" ht="24.75" customHeight="1">
      <c r="F368" s="154"/>
    </row>
    <row r="369" spans="6:6" ht="24.75" customHeight="1">
      <c r="F369" s="154"/>
    </row>
    <row r="370" spans="6:6" ht="24.75" customHeight="1">
      <c r="F370" s="154"/>
    </row>
    <row r="371" spans="6:6" ht="24.75" customHeight="1">
      <c r="F371" s="154"/>
    </row>
    <row r="372" spans="6:6" ht="24.75" customHeight="1">
      <c r="F372" s="154"/>
    </row>
    <row r="373" spans="6:6" ht="24.75" customHeight="1">
      <c r="F373" s="154"/>
    </row>
    <row r="374" spans="6:6" ht="24.75" customHeight="1">
      <c r="F374" s="154"/>
    </row>
    <row r="375" spans="6:6" ht="24.75" customHeight="1">
      <c r="F375" s="154"/>
    </row>
    <row r="376" spans="6:6" ht="24.75" customHeight="1">
      <c r="F376" s="154"/>
    </row>
    <row r="377" spans="6:6" ht="24.75" customHeight="1">
      <c r="F377" s="154"/>
    </row>
    <row r="378" spans="6:6" ht="24.75" customHeight="1">
      <c r="F378" s="154"/>
    </row>
    <row r="379" spans="6:6" ht="24.75" customHeight="1">
      <c r="F379" s="154"/>
    </row>
    <row r="380" spans="6:6" ht="24.75" customHeight="1">
      <c r="F380" s="154"/>
    </row>
    <row r="381" spans="6:6" ht="24.75" customHeight="1">
      <c r="F381" s="154"/>
    </row>
    <row r="382" spans="6:6" ht="24.75" customHeight="1">
      <c r="F382" s="154"/>
    </row>
    <row r="383" spans="6:6" ht="24.75" customHeight="1">
      <c r="F383" s="154"/>
    </row>
    <row r="384" spans="6:6" ht="24.75" customHeight="1">
      <c r="F384" s="154"/>
    </row>
    <row r="385" spans="6:6" ht="24.75" customHeight="1">
      <c r="F385" s="154"/>
    </row>
    <row r="386" spans="6:6" ht="24.75" customHeight="1">
      <c r="F386" s="154"/>
    </row>
    <row r="387" spans="6:6" ht="24.75" customHeight="1">
      <c r="F387" s="154"/>
    </row>
    <row r="388" spans="6:6" ht="24.75" customHeight="1">
      <c r="F388" s="154"/>
    </row>
    <row r="389" spans="6:6" ht="24.75" customHeight="1">
      <c r="F389" s="154"/>
    </row>
    <row r="390" spans="6:6" ht="24.75" customHeight="1">
      <c r="F390" s="154"/>
    </row>
    <row r="391" spans="6:6" ht="24.75" customHeight="1">
      <c r="F391" s="154"/>
    </row>
    <row r="392" spans="6:6" ht="24.75" customHeight="1">
      <c r="F392" s="154"/>
    </row>
    <row r="393" spans="6:6" ht="24.75" customHeight="1">
      <c r="F393" s="154"/>
    </row>
    <row r="394" spans="6:6" ht="24.75" customHeight="1">
      <c r="F394" s="154"/>
    </row>
    <row r="395" spans="6:6" ht="24.75" customHeight="1">
      <c r="F395" s="154"/>
    </row>
    <row r="396" spans="6:6" ht="24.75" customHeight="1">
      <c r="F396" s="154"/>
    </row>
    <row r="397" spans="6:6" ht="24.75" customHeight="1">
      <c r="F397" s="154"/>
    </row>
    <row r="398" spans="6:6" ht="24.75" customHeight="1">
      <c r="F398" s="154"/>
    </row>
    <row r="399" spans="6:6" ht="24.75" customHeight="1">
      <c r="F399" s="154"/>
    </row>
    <row r="400" spans="6:6" ht="24.75" customHeight="1">
      <c r="F400" s="154"/>
    </row>
    <row r="401" spans="6:6" ht="24.75" customHeight="1">
      <c r="F401" s="154"/>
    </row>
    <row r="402" spans="6:6" ht="24.75" customHeight="1">
      <c r="F402" s="154"/>
    </row>
    <row r="403" spans="6:6" ht="24.75" customHeight="1">
      <c r="F403" s="154"/>
    </row>
    <row r="404" spans="6:6" ht="24.75" customHeight="1">
      <c r="F404" s="154"/>
    </row>
    <row r="405" spans="6:6" ht="24.75" customHeight="1">
      <c r="F405" s="154"/>
    </row>
    <row r="406" spans="6:6" ht="24.75" customHeight="1">
      <c r="F406" s="154"/>
    </row>
    <row r="407" spans="6:6" ht="24.75" customHeight="1">
      <c r="F407" s="154"/>
    </row>
    <row r="408" spans="6:6" ht="24.75" customHeight="1">
      <c r="F408" s="154"/>
    </row>
    <row r="409" spans="6:6" ht="24.75" customHeight="1">
      <c r="F409" s="154"/>
    </row>
    <row r="410" spans="6:6" ht="24.75" customHeight="1">
      <c r="F410" s="154"/>
    </row>
    <row r="411" spans="6:6" ht="24.75" customHeight="1">
      <c r="F411" s="154"/>
    </row>
    <row r="412" spans="6:6" ht="24.75" customHeight="1">
      <c r="F412" s="154"/>
    </row>
    <row r="413" spans="6:6" ht="24.75" customHeight="1">
      <c r="F413" s="154"/>
    </row>
    <row r="414" spans="6:6" ht="24.75" customHeight="1">
      <c r="F414" s="154"/>
    </row>
    <row r="415" spans="6:6" ht="24.75" customHeight="1">
      <c r="F415" s="154"/>
    </row>
    <row r="416" spans="6:6" ht="24.75" customHeight="1">
      <c r="F416" s="154"/>
    </row>
    <row r="417" spans="6:6" ht="24.75" customHeight="1">
      <c r="F417" s="154"/>
    </row>
    <row r="418" spans="6:6" ht="24.75" customHeight="1">
      <c r="F418" s="154"/>
    </row>
    <row r="419" spans="6:6" ht="24.75" customHeight="1">
      <c r="F419" s="154"/>
    </row>
    <row r="420" spans="6:6" ht="24.75" customHeight="1">
      <c r="F420" s="154"/>
    </row>
    <row r="421" spans="6:6" ht="24.75" customHeight="1">
      <c r="F421" s="154"/>
    </row>
    <row r="422" spans="6:6" ht="24.75" customHeight="1">
      <c r="F422" s="154"/>
    </row>
    <row r="423" spans="6:6" ht="24.75" customHeight="1">
      <c r="F423" s="154"/>
    </row>
    <row r="424" spans="6:6" ht="24.75" customHeight="1">
      <c r="F424" s="154"/>
    </row>
    <row r="425" spans="6:6" ht="24.75" customHeight="1">
      <c r="F425" s="154"/>
    </row>
    <row r="426" spans="6:6" ht="24.75" customHeight="1">
      <c r="F426" s="154"/>
    </row>
    <row r="427" spans="6:6" ht="24.75" customHeight="1">
      <c r="F427" s="154"/>
    </row>
    <row r="428" spans="6:6" ht="24.75" customHeight="1">
      <c r="F428" s="154"/>
    </row>
    <row r="429" spans="6:6" ht="24.75" customHeight="1">
      <c r="F429" s="154"/>
    </row>
    <row r="430" spans="6:6" ht="24.75" customHeight="1">
      <c r="F430" s="154"/>
    </row>
    <row r="431" spans="6:6" ht="24.75" customHeight="1">
      <c r="F431" s="154"/>
    </row>
    <row r="432" spans="6:6" ht="24.75" customHeight="1">
      <c r="F432" s="154"/>
    </row>
    <row r="433" spans="6:6" ht="24.75" customHeight="1">
      <c r="F433" s="154"/>
    </row>
    <row r="434" spans="6:6" ht="24.75" customHeight="1">
      <c r="F434" s="154"/>
    </row>
    <row r="435" spans="6:6" ht="24.75" customHeight="1">
      <c r="F435" s="154"/>
    </row>
    <row r="436" spans="6:6" ht="24.75" customHeight="1">
      <c r="F436" s="154"/>
    </row>
    <row r="437" spans="6:6" ht="24.75" customHeight="1">
      <c r="F437" s="154"/>
    </row>
    <row r="438" spans="6:6" ht="24.75" customHeight="1">
      <c r="F438" s="154"/>
    </row>
    <row r="439" spans="6:6" ht="24.75" customHeight="1">
      <c r="F439" s="154"/>
    </row>
    <row r="440" spans="6:6" ht="24.75" customHeight="1">
      <c r="F440" s="154"/>
    </row>
    <row r="441" spans="6:6" ht="24.75" customHeight="1">
      <c r="F441" s="154"/>
    </row>
    <row r="442" spans="6:6" ht="24.75" customHeight="1">
      <c r="F442" s="154"/>
    </row>
    <row r="443" spans="6:6" ht="24.75" customHeight="1">
      <c r="F443" s="154"/>
    </row>
    <row r="444" spans="6:6" ht="24.75" customHeight="1">
      <c r="F444" s="154"/>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N625"/>
  <sheetViews>
    <sheetView zoomScale="80" zoomScaleNormal="80" workbookViewId="0">
      <selection activeCell="A5" sqref="A5"/>
    </sheetView>
  </sheetViews>
  <sheetFormatPr defaultColWidth="20.7109375" defaultRowHeight="20.100000000000001" customHeight="1"/>
  <cols>
    <col min="1" max="16384" width="20.7109375" style="150"/>
  </cols>
  <sheetData>
    <row r="1" spans="1:14" ht="20.100000000000001" customHeight="1">
      <c r="A1" s="197" t="s">
        <v>649</v>
      </c>
      <c r="B1" s="197"/>
      <c r="C1" s="197"/>
      <c r="D1" s="197"/>
      <c r="E1" s="197"/>
      <c r="F1" s="197"/>
    </row>
    <row r="2" spans="1:14" ht="20.100000000000001" customHeight="1">
      <c r="A2" s="151"/>
      <c r="B2" s="151"/>
      <c r="C2" s="151"/>
      <c r="D2" s="151"/>
    </row>
    <row r="3" spans="1:14" ht="35.25" customHeight="1">
      <c r="A3" s="135" t="s">
        <v>725</v>
      </c>
      <c r="B3" s="135" t="s">
        <v>726</v>
      </c>
      <c r="C3" s="135" t="s">
        <v>727</v>
      </c>
      <c r="D3" s="135" t="s">
        <v>728</v>
      </c>
      <c r="E3" s="135" t="s">
        <v>17</v>
      </c>
      <c r="F3" s="135" t="s">
        <v>729</v>
      </c>
      <c r="G3" s="135" t="s">
        <v>730</v>
      </c>
      <c r="H3" s="135" t="s">
        <v>731</v>
      </c>
      <c r="I3" s="135" t="s">
        <v>735</v>
      </c>
      <c r="J3" s="135" t="s">
        <v>733</v>
      </c>
      <c r="K3" s="135" t="s">
        <v>734</v>
      </c>
      <c r="L3" s="135" t="s">
        <v>740</v>
      </c>
      <c r="M3" s="135" t="s">
        <v>21</v>
      </c>
      <c r="N3" s="135" t="s">
        <v>672</v>
      </c>
    </row>
    <row r="4" spans="1:14" ht="20.100000000000001" customHeight="1">
      <c r="A4" s="113" cm="1">
        <f t="array" ref="A4:F8">_xlfn.LET(
    _xlpm.src,Longboard!$A$2:$R$10000,
    _xlpm.district,INDEX(_xlpm.src,,3),
    _xlpm.wildcad,INDEX(_xlpm.src,,1),
    _xlpm.fireName,INDEX(_xlpm.src,,2),
    _xlpm.humanAc,INDEX(_xlpm.src,,8),
    _xlpm.lightningAc,INDEX(_xlpm.src,,9),
    _xlpm.undeterminedAc,INDEX(_xlpm.src,,10),
    _xlpm.iqcs,INDEX(_xlpm.src,,18),
    _xlpm.data,_xlfn._xlws.FILTER(_xlfn.HSTACK(_xlpm.wildcad,_xlpm.fireName,_xlpm.humanAc,_xlpm.lightningAc,_xlpm.undeterminedAc,_xlpm.iqcs),UPPER(TRIM(_xlpm.district))="KRD"),
    IFERROR(_xlfn._xlws.SORT(_xlpm.data,1,1),"")
)</f>
        <v>105</v>
      </c>
      <c r="B4" s="113" t="str">
        <v>Quarry</v>
      </c>
      <c r="C4" s="137">
        <v>0.1</v>
      </c>
      <c r="D4" s="137">
        <v>0</v>
      </c>
      <c r="E4" s="137">
        <v>0</v>
      </c>
      <c r="F4" s="152">
        <v>0</v>
      </c>
      <c r="G4" s="113">
        <f>COUNTIF(C4:C199,"&gt;0")</f>
        <v>2</v>
      </c>
      <c r="H4" s="113">
        <f>COUNTIF(D4:D199,"&gt;0")</f>
        <v>1</v>
      </c>
      <c r="I4" s="113">
        <f>COUNTIF(E4:E199,"&gt;0")</f>
        <v>2</v>
      </c>
      <c r="J4" s="137">
        <f>SUM(C4:C199)</f>
        <v>0.2</v>
      </c>
      <c r="K4" s="137">
        <f>SUM(D4:D199)</f>
        <v>0.35</v>
      </c>
      <c r="L4" s="137">
        <f>SUM(E4:E199)</f>
        <v>0.2</v>
      </c>
      <c r="M4" s="137">
        <f>SUM(J4:K4)</f>
        <v>0.55000000000000004</v>
      </c>
      <c r="N4" s="113">
        <f>SUM(G4,H4)</f>
        <v>3</v>
      </c>
    </row>
    <row r="5" spans="1:14" ht="20.100000000000001" customHeight="1">
      <c r="A5" s="113">
        <v>110</v>
      </c>
      <c r="B5" s="113" t="str">
        <v>Quarry Two</v>
      </c>
      <c r="C5" s="137">
        <v>0.1</v>
      </c>
      <c r="D5" s="137">
        <v>0</v>
      </c>
      <c r="E5" s="137">
        <v>0</v>
      </c>
      <c r="F5" s="152">
        <v>0</v>
      </c>
    </row>
    <row r="6" spans="1:14" ht="20.100000000000001" customHeight="1">
      <c r="A6" s="113">
        <v>215</v>
      </c>
      <c r="B6" s="113" t="str">
        <v>Cascade</v>
      </c>
      <c r="C6" s="137">
        <v>0</v>
      </c>
      <c r="D6" s="137">
        <v>0</v>
      </c>
      <c r="E6" s="137">
        <v>0.1</v>
      </c>
      <c r="F6" s="152">
        <v>0</v>
      </c>
    </row>
    <row r="7" spans="1:14" ht="20.100000000000001" customHeight="1">
      <c r="A7" s="113">
        <v>249</v>
      </c>
      <c r="B7" s="113" t="str">
        <v>Sevenmile</v>
      </c>
      <c r="C7" s="137">
        <v>0</v>
      </c>
      <c r="D7" s="137">
        <v>0.35</v>
      </c>
      <c r="E7" s="137">
        <v>0</v>
      </c>
      <c r="F7" s="152">
        <v>0</v>
      </c>
    </row>
    <row r="8" spans="1:14" ht="20.100000000000001" customHeight="1">
      <c r="A8" s="113">
        <v>275</v>
      </c>
      <c r="B8" s="113" t="str">
        <v>Annie Creek</v>
      </c>
      <c r="C8" s="137">
        <v>0</v>
      </c>
      <c r="D8" s="137">
        <v>0</v>
      </c>
      <c r="E8" s="137">
        <v>0.1</v>
      </c>
      <c r="F8" s="152">
        <v>0</v>
      </c>
    </row>
    <row r="9" spans="1:14" ht="20.100000000000001" customHeight="1">
      <c r="A9" s="113"/>
      <c r="B9" s="113"/>
      <c r="C9" s="137"/>
      <c r="D9" s="137"/>
      <c r="E9" s="137"/>
      <c r="F9" s="152"/>
    </row>
    <row r="10" spans="1:14" ht="20.100000000000001" customHeight="1">
      <c r="A10" s="113"/>
      <c r="B10" s="113"/>
      <c r="C10" s="137"/>
      <c r="D10" s="137"/>
      <c r="E10" s="137"/>
      <c r="F10" s="152"/>
    </row>
    <row r="11" spans="1:14" ht="20.100000000000001" customHeight="1">
      <c r="A11" s="113"/>
      <c r="B11" s="113"/>
      <c r="C11" s="137"/>
      <c r="D11" s="137"/>
      <c r="E11" s="137"/>
      <c r="F11" s="152"/>
    </row>
    <row r="12" spans="1:14" ht="20.100000000000001" customHeight="1">
      <c r="A12" s="113"/>
      <c r="B12" s="113"/>
      <c r="C12" s="137"/>
      <c r="D12" s="137"/>
      <c r="E12" s="137"/>
      <c r="F12" s="152"/>
    </row>
    <row r="13" spans="1:14" ht="20.100000000000001" customHeight="1">
      <c r="A13" s="113"/>
      <c r="B13" s="113"/>
      <c r="C13" s="137"/>
      <c r="D13" s="137"/>
      <c r="E13" s="137"/>
      <c r="F13" s="152"/>
    </row>
    <row r="14" spans="1:14" ht="20.100000000000001" customHeight="1">
      <c r="A14" s="113"/>
      <c r="B14" s="113"/>
      <c r="C14" s="137"/>
      <c r="D14" s="137"/>
      <c r="E14" s="137"/>
      <c r="F14" s="152"/>
    </row>
    <row r="15" spans="1:14" ht="20.100000000000001" customHeight="1">
      <c r="A15" s="113"/>
      <c r="B15" s="113"/>
      <c r="C15" s="137"/>
      <c r="D15" s="137"/>
      <c r="E15" s="137"/>
      <c r="F15" s="152"/>
    </row>
    <row r="16" spans="1:14" ht="20.100000000000001" customHeight="1">
      <c r="A16" s="113"/>
      <c r="B16" s="113"/>
      <c r="C16" s="137"/>
      <c r="D16" s="137"/>
      <c r="E16" s="137"/>
      <c r="F16" s="152"/>
    </row>
    <row r="17" spans="1:6" ht="20.100000000000001" customHeight="1">
      <c r="A17" s="113"/>
      <c r="B17" s="113"/>
      <c r="C17" s="137"/>
      <c r="D17" s="137"/>
      <c r="E17" s="137"/>
      <c r="F17" s="152"/>
    </row>
    <row r="18" spans="1:6" ht="20.100000000000001" customHeight="1">
      <c r="A18" s="113"/>
      <c r="B18" s="113"/>
      <c r="C18" s="137"/>
      <c r="D18" s="137"/>
      <c r="E18" s="137"/>
      <c r="F18" s="152"/>
    </row>
    <row r="19" spans="1:6" ht="20.100000000000001" customHeight="1">
      <c r="A19" s="113"/>
      <c r="B19" s="113"/>
      <c r="C19" s="137"/>
      <c r="D19" s="137"/>
      <c r="E19" s="137"/>
      <c r="F19" s="152"/>
    </row>
    <row r="20" spans="1:6" ht="20.100000000000001" customHeight="1">
      <c r="A20" s="113"/>
      <c r="B20" s="113"/>
      <c r="C20" s="137"/>
      <c r="D20" s="137"/>
      <c r="E20" s="137"/>
      <c r="F20" s="152"/>
    </row>
    <row r="21" spans="1:6" ht="20.100000000000001" customHeight="1">
      <c r="A21" s="113"/>
      <c r="B21" s="113"/>
      <c r="C21" s="137"/>
      <c r="D21" s="137"/>
      <c r="E21" s="137"/>
      <c r="F21" s="152"/>
    </row>
    <row r="22" spans="1:6" ht="20.100000000000001" customHeight="1">
      <c r="A22" s="113"/>
      <c r="B22" s="113"/>
      <c r="C22" s="137"/>
      <c r="D22" s="137"/>
      <c r="E22" s="137"/>
      <c r="F22" s="152"/>
    </row>
    <row r="23" spans="1:6" ht="20.100000000000001" customHeight="1">
      <c r="A23" s="113"/>
      <c r="B23" s="113"/>
      <c r="C23" s="137"/>
      <c r="D23" s="137"/>
      <c r="E23" s="137"/>
      <c r="F23" s="152"/>
    </row>
    <row r="24" spans="1:6" ht="20.100000000000001" customHeight="1">
      <c r="A24" s="113"/>
      <c r="B24" s="113"/>
      <c r="C24" s="137"/>
      <c r="D24" s="137"/>
      <c r="E24" s="137"/>
      <c r="F24" s="152"/>
    </row>
    <row r="25" spans="1:6" ht="20.100000000000001" customHeight="1">
      <c r="A25" s="113"/>
      <c r="B25" s="113"/>
      <c r="C25" s="137"/>
      <c r="D25" s="137"/>
      <c r="E25" s="137"/>
      <c r="F25" s="152"/>
    </row>
    <row r="26" spans="1:6" ht="20.100000000000001" customHeight="1">
      <c r="A26" s="113"/>
      <c r="B26" s="113"/>
      <c r="C26" s="137"/>
      <c r="D26" s="137"/>
      <c r="E26" s="137"/>
      <c r="F26" s="152"/>
    </row>
    <row r="27" spans="1:6" ht="20.100000000000001" customHeight="1">
      <c r="A27" s="113"/>
      <c r="B27" s="113"/>
      <c r="C27" s="137"/>
      <c r="D27" s="137"/>
      <c r="E27" s="137"/>
      <c r="F27" s="152"/>
    </row>
    <row r="28" spans="1:6" ht="20.100000000000001" customHeight="1">
      <c r="A28" s="113"/>
      <c r="B28" s="113"/>
      <c r="C28" s="137"/>
      <c r="D28" s="137"/>
      <c r="E28" s="137"/>
      <c r="F28" s="152"/>
    </row>
    <row r="29" spans="1:6" ht="20.100000000000001" customHeight="1">
      <c r="A29" s="113"/>
      <c r="B29" s="113"/>
      <c r="C29" s="137"/>
      <c r="D29" s="137"/>
      <c r="E29" s="137"/>
      <c r="F29" s="152"/>
    </row>
    <row r="30" spans="1:6" ht="20.100000000000001" customHeight="1">
      <c r="A30" s="113"/>
      <c r="B30" s="113"/>
      <c r="C30" s="137"/>
      <c r="D30" s="137"/>
      <c r="E30" s="137"/>
      <c r="F30" s="152"/>
    </row>
    <row r="31" spans="1:6" ht="20.100000000000001" customHeight="1">
      <c r="A31" s="113"/>
      <c r="B31" s="113"/>
      <c r="C31" s="137"/>
      <c r="D31" s="137"/>
      <c r="E31" s="137"/>
      <c r="F31" s="152"/>
    </row>
    <row r="32" spans="1:6" ht="20.100000000000001" customHeight="1">
      <c r="A32" s="113"/>
      <c r="B32" s="113"/>
      <c r="C32" s="137"/>
      <c r="D32" s="137"/>
      <c r="E32" s="137"/>
      <c r="F32" s="152"/>
    </row>
    <row r="33" spans="6:6" ht="20.100000000000001" customHeight="1">
      <c r="F33" s="153"/>
    </row>
    <row r="34" spans="6:6" ht="20.100000000000001" customHeight="1">
      <c r="F34" s="153"/>
    </row>
    <row r="35" spans="6:6" ht="20.100000000000001" customHeight="1">
      <c r="F35" s="153"/>
    </row>
    <row r="36" spans="6:6" ht="20.100000000000001" customHeight="1">
      <c r="F36" s="153"/>
    </row>
    <row r="37" spans="6:6" ht="20.100000000000001" customHeight="1">
      <c r="F37" s="153"/>
    </row>
    <row r="38" spans="6:6" ht="20.100000000000001" customHeight="1">
      <c r="F38" s="153"/>
    </row>
    <row r="39" spans="6:6" ht="20.100000000000001" customHeight="1">
      <c r="F39" s="153"/>
    </row>
    <row r="40" spans="6:6" ht="20.100000000000001" customHeight="1">
      <c r="F40" s="153"/>
    </row>
    <row r="41" spans="6:6" ht="20.100000000000001" customHeight="1">
      <c r="F41" s="153"/>
    </row>
    <row r="42" spans="6:6" ht="20.100000000000001" customHeight="1">
      <c r="F42" s="153"/>
    </row>
    <row r="43" spans="6:6" ht="20.100000000000001" customHeight="1">
      <c r="F43" s="153"/>
    </row>
    <row r="44" spans="6:6" ht="20.100000000000001" customHeight="1">
      <c r="F44" s="153"/>
    </row>
    <row r="45" spans="6:6" ht="20.100000000000001" customHeight="1">
      <c r="F45" s="153"/>
    </row>
    <row r="46" spans="6:6" ht="20.100000000000001" customHeight="1">
      <c r="F46" s="153"/>
    </row>
    <row r="47" spans="6:6" ht="20.100000000000001" customHeight="1">
      <c r="F47" s="153"/>
    </row>
    <row r="48" spans="6:6" ht="20.100000000000001" customHeight="1">
      <c r="F48" s="153"/>
    </row>
    <row r="49" spans="6:6" ht="20.100000000000001" customHeight="1">
      <c r="F49" s="153"/>
    </row>
    <row r="50" spans="6:6" ht="20.100000000000001" customHeight="1">
      <c r="F50" s="153"/>
    </row>
    <row r="51" spans="6:6" ht="20.100000000000001" customHeight="1">
      <c r="F51" s="153"/>
    </row>
    <row r="52" spans="6:6" ht="20.100000000000001" customHeight="1">
      <c r="F52" s="153"/>
    </row>
    <row r="53" spans="6:6" ht="20.100000000000001" customHeight="1">
      <c r="F53" s="153"/>
    </row>
    <row r="54" spans="6:6" ht="20.100000000000001" customHeight="1">
      <c r="F54" s="153"/>
    </row>
    <row r="55" spans="6:6" ht="20.100000000000001" customHeight="1">
      <c r="F55" s="153"/>
    </row>
    <row r="56" spans="6:6" ht="20.100000000000001" customHeight="1">
      <c r="F56" s="153"/>
    </row>
    <row r="57" spans="6:6" ht="20.100000000000001" customHeight="1">
      <c r="F57" s="153"/>
    </row>
    <row r="58" spans="6:6" ht="20.100000000000001" customHeight="1">
      <c r="F58" s="153"/>
    </row>
    <row r="59" spans="6:6" ht="20.100000000000001" customHeight="1">
      <c r="F59" s="153"/>
    </row>
    <row r="60" spans="6:6" ht="20.100000000000001" customHeight="1">
      <c r="F60" s="153"/>
    </row>
    <row r="61" spans="6:6" ht="20.100000000000001" customHeight="1">
      <c r="F61" s="153"/>
    </row>
    <row r="62" spans="6:6" ht="20.100000000000001" customHeight="1">
      <c r="F62" s="153"/>
    </row>
    <row r="63" spans="6:6" ht="20.100000000000001" customHeight="1">
      <c r="F63" s="153"/>
    </row>
    <row r="64" spans="6:6" ht="20.100000000000001" customHeight="1">
      <c r="F64" s="153"/>
    </row>
    <row r="65" spans="6:6" ht="20.100000000000001" customHeight="1">
      <c r="F65" s="153"/>
    </row>
    <row r="66" spans="6:6" ht="20.100000000000001" customHeight="1">
      <c r="F66" s="153"/>
    </row>
    <row r="67" spans="6:6" ht="20.100000000000001" customHeight="1">
      <c r="F67" s="153"/>
    </row>
    <row r="68" spans="6:6" ht="20.100000000000001" customHeight="1">
      <c r="F68" s="153"/>
    </row>
    <row r="69" spans="6:6" ht="20.100000000000001" customHeight="1">
      <c r="F69" s="153"/>
    </row>
    <row r="70" spans="6:6" ht="20.100000000000001" customHeight="1">
      <c r="F70" s="153"/>
    </row>
    <row r="71" spans="6:6" ht="20.100000000000001" customHeight="1">
      <c r="F71" s="153"/>
    </row>
    <row r="72" spans="6:6" ht="20.100000000000001" customHeight="1">
      <c r="F72" s="153"/>
    </row>
    <row r="73" spans="6:6" ht="20.100000000000001" customHeight="1">
      <c r="F73" s="153"/>
    </row>
    <row r="74" spans="6:6" ht="20.100000000000001" customHeight="1">
      <c r="F74" s="153"/>
    </row>
    <row r="75" spans="6:6" ht="20.100000000000001" customHeight="1">
      <c r="F75" s="153"/>
    </row>
    <row r="76" spans="6:6" ht="20.100000000000001" customHeight="1">
      <c r="F76" s="153"/>
    </row>
    <row r="77" spans="6:6" ht="20.100000000000001" customHeight="1">
      <c r="F77" s="153"/>
    </row>
    <row r="78" spans="6:6" ht="20.100000000000001" customHeight="1">
      <c r="F78" s="153"/>
    </row>
    <row r="79" spans="6:6" ht="20.100000000000001" customHeight="1">
      <c r="F79" s="153"/>
    </row>
    <row r="80" spans="6:6" ht="20.100000000000001" customHeight="1">
      <c r="F80" s="153"/>
    </row>
    <row r="81" spans="6:6" ht="20.100000000000001" customHeight="1">
      <c r="F81" s="153"/>
    </row>
    <row r="82" spans="6:6" ht="20.100000000000001" customHeight="1">
      <c r="F82" s="153"/>
    </row>
    <row r="83" spans="6:6" ht="20.100000000000001" customHeight="1">
      <c r="F83" s="153"/>
    </row>
    <row r="84" spans="6:6" ht="20.100000000000001" customHeight="1">
      <c r="F84" s="153"/>
    </row>
    <row r="85" spans="6:6" ht="20.100000000000001" customHeight="1">
      <c r="F85" s="153"/>
    </row>
    <row r="86" spans="6:6" ht="20.100000000000001" customHeight="1">
      <c r="F86" s="153"/>
    </row>
    <row r="87" spans="6:6" ht="20.100000000000001" customHeight="1">
      <c r="F87" s="153"/>
    </row>
    <row r="88" spans="6:6" ht="20.100000000000001" customHeight="1">
      <c r="F88" s="153"/>
    </row>
    <row r="89" spans="6:6" ht="20.100000000000001" customHeight="1">
      <c r="F89" s="153"/>
    </row>
    <row r="90" spans="6:6" ht="20.100000000000001" customHeight="1">
      <c r="F90" s="153"/>
    </row>
    <row r="91" spans="6:6" ht="20.100000000000001" customHeight="1">
      <c r="F91" s="153"/>
    </row>
    <row r="92" spans="6:6" ht="20.100000000000001" customHeight="1">
      <c r="F92" s="153"/>
    </row>
    <row r="93" spans="6:6" ht="20.100000000000001" customHeight="1">
      <c r="F93" s="153"/>
    </row>
    <row r="94" spans="6:6" ht="20.100000000000001" customHeight="1">
      <c r="F94" s="153"/>
    </row>
    <row r="95" spans="6:6" ht="20.100000000000001" customHeight="1">
      <c r="F95" s="153"/>
    </row>
    <row r="96" spans="6:6" ht="20.100000000000001" customHeight="1">
      <c r="F96" s="153"/>
    </row>
    <row r="97" spans="6:6" ht="20.100000000000001" customHeight="1">
      <c r="F97" s="153"/>
    </row>
    <row r="98" spans="6:6" ht="20.100000000000001" customHeight="1">
      <c r="F98" s="153"/>
    </row>
    <row r="99" spans="6:6" ht="20.100000000000001" customHeight="1">
      <c r="F99" s="153"/>
    </row>
    <row r="100" spans="6:6" ht="20.100000000000001" customHeight="1">
      <c r="F100" s="153"/>
    </row>
    <row r="101" spans="6:6" ht="20.100000000000001" customHeight="1">
      <c r="F101" s="153"/>
    </row>
    <row r="102" spans="6:6" ht="20.100000000000001" customHeight="1">
      <c r="F102" s="153"/>
    </row>
    <row r="103" spans="6:6" ht="20.100000000000001" customHeight="1">
      <c r="F103" s="153"/>
    </row>
    <row r="104" spans="6:6" ht="20.100000000000001" customHeight="1">
      <c r="F104" s="153"/>
    </row>
    <row r="105" spans="6:6" ht="20.100000000000001" customHeight="1">
      <c r="F105" s="153"/>
    </row>
    <row r="106" spans="6:6" ht="20.100000000000001" customHeight="1">
      <c r="F106" s="153"/>
    </row>
    <row r="107" spans="6:6" ht="20.100000000000001" customHeight="1">
      <c r="F107" s="153"/>
    </row>
    <row r="108" spans="6:6" ht="20.100000000000001" customHeight="1">
      <c r="F108" s="153"/>
    </row>
    <row r="109" spans="6:6" ht="20.100000000000001" customHeight="1">
      <c r="F109" s="153"/>
    </row>
    <row r="110" spans="6:6" ht="20.100000000000001" customHeight="1">
      <c r="F110" s="153"/>
    </row>
    <row r="111" spans="6:6" ht="20.100000000000001" customHeight="1">
      <c r="F111" s="153"/>
    </row>
    <row r="112" spans="6:6" ht="20.100000000000001" customHeight="1">
      <c r="F112" s="153"/>
    </row>
    <row r="113" spans="6:6" ht="20.100000000000001" customHeight="1">
      <c r="F113" s="153"/>
    </row>
    <row r="114" spans="6:6" ht="20.100000000000001" customHeight="1">
      <c r="F114" s="153"/>
    </row>
    <row r="115" spans="6:6" ht="20.100000000000001" customHeight="1">
      <c r="F115" s="153"/>
    </row>
    <row r="116" spans="6:6" ht="20.100000000000001" customHeight="1">
      <c r="F116" s="153"/>
    </row>
    <row r="117" spans="6:6" ht="20.100000000000001" customHeight="1">
      <c r="F117" s="153"/>
    </row>
    <row r="118" spans="6:6" ht="20.100000000000001" customHeight="1">
      <c r="F118" s="153"/>
    </row>
    <row r="119" spans="6:6" ht="20.100000000000001" customHeight="1">
      <c r="F119" s="153"/>
    </row>
    <row r="120" spans="6:6" ht="20.100000000000001" customHeight="1">
      <c r="F120" s="153"/>
    </row>
    <row r="121" spans="6:6" ht="20.100000000000001" customHeight="1">
      <c r="F121" s="153"/>
    </row>
    <row r="122" spans="6:6" ht="20.100000000000001" customHeight="1">
      <c r="F122" s="153"/>
    </row>
    <row r="123" spans="6:6" ht="20.100000000000001" customHeight="1">
      <c r="F123" s="153"/>
    </row>
    <row r="124" spans="6:6" ht="20.100000000000001" customHeight="1">
      <c r="F124" s="153"/>
    </row>
    <row r="125" spans="6:6" ht="20.100000000000001" customHeight="1">
      <c r="F125" s="153"/>
    </row>
    <row r="126" spans="6:6" ht="20.100000000000001" customHeight="1">
      <c r="F126" s="153"/>
    </row>
    <row r="127" spans="6:6" ht="20.100000000000001" customHeight="1">
      <c r="F127" s="153"/>
    </row>
    <row r="128" spans="6:6" ht="20.100000000000001" customHeight="1">
      <c r="F128" s="153"/>
    </row>
    <row r="129" spans="6:6" ht="20.100000000000001" customHeight="1">
      <c r="F129" s="153"/>
    </row>
    <row r="130" spans="6:6" ht="20.100000000000001" customHeight="1">
      <c r="F130" s="153"/>
    </row>
    <row r="131" spans="6:6" ht="20.100000000000001" customHeight="1">
      <c r="F131" s="153"/>
    </row>
    <row r="132" spans="6:6" ht="20.100000000000001" customHeight="1">
      <c r="F132" s="153"/>
    </row>
    <row r="133" spans="6:6" ht="20.100000000000001" customHeight="1">
      <c r="F133" s="153"/>
    </row>
    <row r="134" spans="6:6" ht="20.100000000000001" customHeight="1">
      <c r="F134" s="153"/>
    </row>
    <row r="135" spans="6:6" ht="20.100000000000001" customHeight="1">
      <c r="F135" s="153"/>
    </row>
    <row r="136" spans="6:6" ht="20.100000000000001" customHeight="1">
      <c r="F136" s="153"/>
    </row>
    <row r="137" spans="6:6" ht="20.100000000000001" customHeight="1">
      <c r="F137" s="153"/>
    </row>
    <row r="138" spans="6:6" ht="20.100000000000001" customHeight="1">
      <c r="F138" s="153"/>
    </row>
    <row r="139" spans="6:6" ht="20.100000000000001" customHeight="1">
      <c r="F139" s="153"/>
    </row>
    <row r="140" spans="6:6" ht="20.100000000000001" customHeight="1">
      <c r="F140" s="153"/>
    </row>
    <row r="141" spans="6:6" ht="20.100000000000001" customHeight="1">
      <c r="F141" s="153"/>
    </row>
    <row r="142" spans="6:6" ht="20.100000000000001" customHeight="1">
      <c r="F142" s="153"/>
    </row>
    <row r="143" spans="6:6" ht="20.100000000000001" customHeight="1">
      <c r="F143" s="153"/>
    </row>
    <row r="144" spans="6:6" ht="20.100000000000001" customHeight="1">
      <c r="F144" s="153"/>
    </row>
    <row r="145" spans="6:6" ht="20.100000000000001" customHeight="1">
      <c r="F145" s="153"/>
    </row>
    <row r="146" spans="6:6" ht="20.100000000000001" customHeight="1">
      <c r="F146" s="153"/>
    </row>
    <row r="147" spans="6:6" ht="20.100000000000001" customHeight="1">
      <c r="F147" s="153"/>
    </row>
    <row r="148" spans="6:6" ht="20.100000000000001" customHeight="1">
      <c r="F148" s="153"/>
    </row>
    <row r="149" spans="6:6" ht="20.100000000000001" customHeight="1">
      <c r="F149" s="153"/>
    </row>
    <row r="150" spans="6:6" ht="20.100000000000001" customHeight="1">
      <c r="F150" s="153"/>
    </row>
    <row r="151" spans="6:6" ht="20.100000000000001" customHeight="1">
      <c r="F151" s="153"/>
    </row>
    <row r="152" spans="6:6" ht="20.100000000000001" customHeight="1">
      <c r="F152" s="153"/>
    </row>
    <row r="153" spans="6:6" ht="20.100000000000001" customHeight="1">
      <c r="F153" s="153"/>
    </row>
    <row r="154" spans="6:6" ht="20.100000000000001" customHeight="1">
      <c r="F154" s="153"/>
    </row>
    <row r="155" spans="6:6" ht="20.100000000000001" customHeight="1">
      <c r="F155" s="153"/>
    </row>
    <row r="156" spans="6:6" ht="20.100000000000001" customHeight="1">
      <c r="F156" s="153"/>
    </row>
    <row r="157" spans="6:6" ht="20.100000000000001" customHeight="1">
      <c r="F157" s="153"/>
    </row>
    <row r="158" spans="6:6" ht="20.100000000000001" customHeight="1">
      <c r="F158" s="153"/>
    </row>
    <row r="159" spans="6:6" ht="20.100000000000001" customHeight="1">
      <c r="F159" s="153"/>
    </row>
    <row r="160" spans="6:6" ht="20.100000000000001" customHeight="1">
      <c r="F160" s="153"/>
    </row>
    <row r="161" spans="6:6" ht="20.100000000000001" customHeight="1">
      <c r="F161" s="153"/>
    </row>
    <row r="162" spans="6:6" ht="20.100000000000001" customHeight="1">
      <c r="F162" s="153"/>
    </row>
    <row r="163" spans="6:6" ht="20.100000000000001" customHeight="1">
      <c r="F163" s="153"/>
    </row>
    <row r="164" spans="6:6" ht="20.100000000000001" customHeight="1">
      <c r="F164" s="153"/>
    </row>
    <row r="165" spans="6:6" ht="20.100000000000001" customHeight="1">
      <c r="F165" s="153"/>
    </row>
    <row r="166" spans="6:6" ht="20.100000000000001" customHeight="1">
      <c r="F166" s="153"/>
    </row>
    <row r="167" spans="6:6" ht="20.100000000000001" customHeight="1">
      <c r="F167" s="153"/>
    </row>
    <row r="168" spans="6:6" ht="20.100000000000001" customHeight="1">
      <c r="F168" s="153"/>
    </row>
    <row r="169" spans="6:6" ht="20.100000000000001" customHeight="1">
      <c r="F169" s="153"/>
    </row>
    <row r="170" spans="6:6" ht="20.100000000000001" customHeight="1">
      <c r="F170" s="153"/>
    </row>
    <row r="171" spans="6:6" ht="20.100000000000001" customHeight="1">
      <c r="F171" s="153"/>
    </row>
    <row r="172" spans="6:6" ht="20.100000000000001" customHeight="1">
      <c r="F172" s="153"/>
    </row>
    <row r="173" spans="6:6" ht="20.100000000000001" customHeight="1">
      <c r="F173" s="153"/>
    </row>
    <row r="174" spans="6:6" ht="20.100000000000001" customHeight="1">
      <c r="F174" s="153"/>
    </row>
    <row r="175" spans="6:6" ht="20.100000000000001" customHeight="1">
      <c r="F175" s="153"/>
    </row>
    <row r="176" spans="6:6" ht="20.100000000000001" customHeight="1">
      <c r="F176" s="153"/>
    </row>
    <row r="177" spans="6:6" ht="20.100000000000001" customHeight="1">
      <c r="F177" s="153"/>
    </row>
    <row r="178" spans="6:6" ht="20.100000000000001" customHeight="1">
      <c r="F178" s="153"/>
    </row>
    <row r="179" spans="6:6" ht="20.100000000000001" customHeight="1">
      <c r="F179" s="153"/>
    </row>
    <row r="180" spans="6:6" ht="20.100000000000001" customHeight="1">
      <c r="F180" s="153"/>
    </row>
    <row r="181" spans="6:6" ht="20.100000000000001" customHeight="1">
      <c r="F181" s="153"/>
    </row>
    <row r="182" spans="6:6" ht="20.100000000000001" customHeight="1">
      <c r="F182" s="153"/>
    </row>
    <row r="183" spans="6:6" ht="20.100000000000001" customHeight="1">
      <c r="F183" s="153"/>
    </row>
    <row r="184" spans="6:6" ht="20.100000000000001" customHeight="1">
      <c r="F184" s="153"/>
    </row>
    <row r="185" spans="6:6" ht="20.100000000000001" customHeight="1">
      <c r="F185" s="153"/>
    </row>
    <row r="186" spans="6:6" ht="20.100000000000001" customHeight="1">
      <c r="F186" s="153"/>
    </row>
    <row r="187" spans="6:6" ht="20.100000000000001" customHeight="1">
      <c r="F187" s="153"/>
    </row>
    <row r="188" spans="6:6" ht="20.100000000000001" customHeight="1">
      <c r="F188" s="153"/>
    </row>
    <row r="189" spans="6:6" ht="20.100000000000001" customHeight="1">
      <c r="F189" s="153"/>
    </row>
    <row r="190" spans="6:6" ht="20.100000000000001" customHeight="1">
      <c r="F190" s="153"/>
    </row>
    <row r="191" spans="6:6" ht="20.100000000000001" customHeight="1">
      <c r="F191" s="153"/>
    </row>
    <row r="192" spans="6:6" ht="20.100000000000001" customHeight="1">
      <c r="F192" s="153"/>
    </row>
    <row r="193" spans="6:6" ht="20.100000000000001" customHeight="1">
      <c r="F193" s="153"/>
    </row>
    <row r="194" spans="6:6" ht="20.100000000000001" customHeight="1">
      <c r="F194" s="153"/>
    </row>
    <row r="195" spans="6:6" ht="20.100000000000001" customHeight="1">
      <c r="F195" s="153"/>
    </row>
    <row r="196" spans="6:6" ht="20.100000000000001" customHeight="1">
      <c r="F196" s="153"/>
    </row>
    <row r="197" spans="6:6" ht="20.100000000000001" customHeight="1">
      <c r="F197" s="153"/>
    </row>
    <row r="198" spans="6:6" ht="20.100000000000001" customHeight="1">
      <c r="F198" s="153"/>
    </row>
    <row r="199" spans="6:6" ht="20.100000000000001" customHeight="1">
      <c r="F199" s="153"/>
    </row>
    <row r="200" spans="6:6" ht="20.100000000000001" customHeight="1">
      <c r="F200" s="153"/>
    </row>
    <row r="201" spans="6:6" ht="20.100000000000001" customHeight="1">
      <c r="F201" s="153"/>
    </row>
    <row r="202" spans="6:6" ht="20.100000000000001" customHeight="1">
      <c r="F202" s="153"/>
    </row>
    <row r="203" spans="6:6" ht="20.100000000000001" customHeight="1">
      <c r="F203" s="153"/>
    </row>
    <row r="204" spans="6:6" ht="20.100000000000001" customHeight="1">
      <c r="F204" s="153"/>
    </row>
    <row r="205" spans="6:6" ht="20.100000000000001" customHeight="1">
      <c r="F205" s="153"/>
    </row>
    <row r="206" spans="6:6" ht="20.100000000000001" customHeight="1">
      <c r="F206" s="153"/>
    </row>
    <row r="207" spans="6:6" ht="20.100000000000001" customHeight="1">
      <c r="F207" s="153"/>
    </row>
    <row r="208" spans="6:6" ht="20.100000000000001" customHeight="1">
      <c r="F208" s="153"/>
    </row>
    <row r="209" spans="6:6" ht="20.100000000000001" customHeight="1">
      <c r="F209" s="153"/>
    </row>
    <row r="210" spans="6:6" ht="20.100000000000001" customHeight="1">
      <c r="F210" s="153"/>
    </row>
    <row r="211" spans="6:6" ht="20.100000000000001" customHeight="1">
      <c r="F211" s="153"/>
    </row>
    <row r="212" spans="6:6" ht="20.100000000000001" customHeight="1">
      <c r="F212" s="153"/>
    </row>
    <row r="213" spans="6:6" ht="20.100000000000001" customHeight="1">
      <c r="F213" s="153"/>
    </row>
    <row r="214" spans="6:6" ht="20.100000000000001" customHeight="1">
      <c r="F214" s="153"/>
    </row>
    <row r="215" spans="6:6" ht="20.100000000000001" customHeight="1">
      <c r="F215" s="153"/>
    </row>
    <row r="216" spans="6:6" ht="20.100000000000001" customHeight="1">
      <c r="F216" s="153"/>
    </row>
    <row r="217" spans="6:6" ht="20.100000000000001" customHeight="1">
      <c r="F217" s="153"/>
    </row>
    <row r="218" spans="6:6" ht="20.100000000000001" customHeight="1">
      <c r="F218" s="153"/>
    </row>
    <row r="219" spans="6:6" ht="20.100000000000001" customHeight="1">
      <c r="F219" s="153"/>
    </row>
    <row r="220" spans="6:6" ht="20.100000000000001" customHeight="1">
      <c r="F220" s="153"/>
    </row>
    <row r="221" spans="6:6" ht="20.100000000000001" customHeight="1">
      <c r="F221" s="153"/>
    </row>
    <row r="222" spans="6:6" ht="20.100000000000001" customHeight="1">
      <c r="F222" s="153"/>
    </row>
    <row r="223" spans="6:6" ht="20.100000000000001" customHeight="1">
      <c r="F223" s="153"/>
    </row>
    <row r="224" spans="6:6" ht="20.100000000000001" customHeight="1">
      <c r="F224" s="153"/>
    </row>
    <row r="225" spans="6:6" ht="20.100000000000001" customHeight="1">
      <c r="F225" s="153"/>
    </row>
    <row r="226" spans="6:6" ht="20.100000000000001" customHeight="1">
      <c r="F226" s="153"/>
    </row>
    <row r="227" spans="6:6" ht="20.100000000000001" customHeight="1">
      <c r="F227" s="153"/>
    </row>
    <row r="228" spans="6:6" ht="20.100000000000001" customHeight="1">
      <c r="F228" s="153"/>
    </row>
    <row r="229" spans="6:6" ht="20.100000000000001" customHeight="1">
      <c r="F229" s="153"/>
    </row>
    <row r="230" spans="6:6" ht="20.100000000000001" customHeight="1">
      <c r="F230" s="153"/>
    </row>
    <row r="231" spans="6:6" ht="20.100000000000001" customHeight="1">
      <c r="F231" s="153"/>
    </row>
    <row r="232" spans="6:6" ht="20.100000000000001" customHeight="1">
      <c r="F232" s="153"/>
    </row>
    <row r="233" spans="6:6" ht="20.100000000000001" customHeight="1">
      <c r="F233" s="153"/>
    </row>
    <row r="234" spans="6:6" ht="20.100000000000001" customHeight="1">
      <c r="F234" s="153"/>
    </row>
    <row r="235" spans="6:6" ht="20.100000000000001" customHeight="1">
      <c r="F235" s="153"/>
    </row>
    <row r="236" spans="6:6" ht="20.100000000000001" customHeight="1">
      <c r="F236" s="153"/>
    </row>
    <row r="237" spans="6:6" ht="20.100000000000001" customHeight="1">
      <c r="F237" s="153"/>
    </row>
    <row r="238" spans="6:6" ht="20.100000000000001" customHeight="1">
      <c r="F238" s="153"/>
    </row>
    <row r="239" spans="6:6" ht="20.100000000000001" customHeight="1">
      <c r="F239" s="153"/>
    </row>
    <row r="240" spans="6:6" ht="20.100000000000001" customHeight="1">
      <c r="F240" s="153"/>
    </row>
    <row r="241" spans="6:6" ht="20.100000000000001" customHeight="1">
      <c r="F241" s="153"/>
    </row>
    <row r="242" spans="6:6" ht="20.100000000000001" customHeight="1">
      <c r="F242" s="153"/>
    </row>
    <row r="243" spans="6:6" ht="20.100000000000001" customHeight="1">
      <c r="F243" s="153"/>
    </row>
    <row r="244" spans="6:6" ht="20.100000000000001" customHeight="1">
      <c r="F244" s="153"/>
    </row>
    <row r="245" spans="6:6" ht="20.100000000000001" customHeight="1">
      <c r="F245" s="153"/>
    </row>
    <row r="246" spans="6:6" ht="20.100000000000001" customHeight="1">
      <c r="F246" s="153"/>
    </row>
    <row r="247" spans="6:6" ht="20.100000000000001" customHeight="1">
      <c r="F247" s="153"/>
    </row>
    <row r="248" spans="6:6" ht="20.100000000000001" customHeight="1">
      <c r="F248" s="153"/>
    </row>
    <row r="249" spans="6:6" ht="20.100000000000001" customHeight="1">
      <c r="F249" s="153"/>
    </row>
    <row r="250" spans="6:6" ht="20.100000000000001" customHeight="1">
      <c r="F250" s="153"/>
    </row>
    <row r="251" spans="6:6" ht="20.100000000000001" customHeight="1">
      <c r="F251" s="153"/>
    </row>
    <row r="252" spans="6:6" ht="20.100000000000001" customHeight="1">
      <c r="F252" s="153"/>
    </row>
    <row r="253" spans="6:6" ht="20.100000000000001" customHeight="1">
      <c r="F253" s="153"/>
    </row>
    <row r="254" spans="6:6" ht="20.100000000000001" customHeight="1">
      <c r="F254" s="153"/>
    </row>
    <row r="255" spans="6:6" ht="20.100000000000001" customHeight="1">
      <c r="F255" s="153"/>
    </row>
    <row r="256" spans="6:6" ht="20.100000000000001" customHeight="1">
      <c r="F256" s="153"/>
    </row>
    <row r="257" spans="6:6" ht="20.100000000000001" customHeight="1">
      <c r="F257" s="153"/>
    </row>
    <row r="258" spans="6:6" ht="20.100000000000001" customHeight="1">
      <c r="F258" s="153"/>
    </row>
    <row r="259" spans="6:6" ht="20.100000000000001" customHeight="1">
      <c r="F259" s="153"/>
    </row>
    <row r="260" spans="6:6" ht="20.100000000000001" customHeight="1">
      <c r="F260" s="153"/>
    </row>
    <row r="261" spans="6:6" ht="20.100000000000001" customHeight="1">
      <c r="F261" s="153"/>
    </row>
    <row r="262" spans="6:6" ht="20.100000000000001" customHeight="1">
      <c r="F262" s="153"/>
    </row>
    <row r="263" spans="6:6" ht="20.100000000000001" customHeight="1">
      <c r="F263" s="153"/>
    </row>
    <row r="264" spans="6:6" ht="20.100000000000001" customHeight="1">
      <c r="F264" s="153"/>
    </row>
    <row r="265" spans="6:6" ht="20.100000000000001" customHeight="1">
      <c r="F265" s="153"/>
    </row>
    <row r="266" spans="6:6" ht="20.100000000000001" customHeight="1">
      <c r="F266" s="153"/>
    </row>
    <row r="267" spans="6:6" ht="20.100000000000001" customHeight="1">
      <c r="F267" s="153"/>
    </row>
    <row r="268" spans="6:6" ht="20.100000000000001" customHeight="1">
      <c r="F268" s="153"/>
    </row>
    <row r="269" spans="6:6" ht="20.100000000000001" customHeight="1">
      <c r="F269" s="153"/>
    </row>
    <row r="270" spans="6:6" ht="20.100000000000001" customHeight="1">
      <c r="F270" s="153"/>
    </row>
    <row r="271" spans="6:6" ht="20.100000000000001" customHeight="1">
      <c r="F271" s="153"/>
    </row>
    <row r="272" spans="6:6" ht="20.100000000000001" customHeight="1">
      <c r="F272" s="153"/>
    </row>
    <row r="273" spans="6:6" ht="20.100000000000001" customHeight="1">
      <c r="F273" s="153"/>
    </row>
    <row r="274" spans="6:6" ht="20.100000000000001" customHeight="1">
      <c r="F274" s="153"/>
    </row>
    <row r="275" spans="6:6" ht="20.100000000000001" customHeight="1">
      <c r="F275" s="153"/>
    </row>
    <row r="276" spans="6:6" ht="20.100000000000001" customHeight="1">
      <c r="F276" s="153"/>
    </row>
    <row r="277" spans="6:6" ht="20.100000000000001" customHeight="1">
      <c r="F277" s="153"/>
    </row>
    <row r="278" spans="6:6" ht="20.100000000000001" customHeight="1">
      <c r="F278" s="153"/>
    </row>
    <row r="279" spans="6:6" ht="20.100000000000001" customHeight="1">
      <c r="F279" s="153"/>
    </row>
    <row r="280" spans="6:6" ht="20.100000000000001" customHeight="1">
      <c r="F280" s="153"/>
    </row>
    <row r="281" spans="6:6" ht="20.100000000000001" customHeight="1">
      <c r="F281" s="153"/>
    </row>
    <row r="282" spans="6:6" ht="20.100000000000001" customHeight="1">
      <c r="F282" s="153"/>
    </row>
    <row r="283" spans="6:6" ht="20.100000000000001" customHeight="1">
      <c r="F283" s="153"/>
    </row>
    <row r="284" spans="6:6" ht="20.100000000000001" customHeight="1">
      <c r="F284" s="153"/>
    </row>
    <row r="285" spans="6:6" ht="20.100000000000001" customHeight="1">
      <c r="F285" s="153"/>
    </row>
    <row r="286" spans="6:6" ht="20.100000000000001" customHeight="1">
      <c r="F286" s="153"/>
    </row>
    <row r="287" spans="6:6" ht="20.100000000000001" customHeight="1">
      <c r="F287" s="153"/>
    </row>
    <row r="288" spans="6:6" ht="20.100000000000001" customHeight="1">
      <c r="F288" s="153"/>
    </row>
    <row r="289" spans="6:6" ht="20.100000000000001" customHeight="1">
      <c r="F289" s="153"/>
    </row>
    <row r="290" spans="6:6" ht="20.100000000000001" customHeight="1">
      <c r="F290" s="153"/>
    </row>
    <row r="291" spans="6:6" ht="20.100000000000001" customHeight="1">
      <c r="F291" s="153"/>
    </row>
    <row r="292" spans="6:6" ht="20.100000000000001" customHeight="1">
      <c r="F292" s="153"/>
    </row>
    <row r="293" spans="6:6" ht="20.100000000000001" customHeight="1">
      <c r="F293" s="153"/>
    </row>
    <row r="294" spans="6:6" ht="20.100000000000001" customHeight="1">
      <c r="F294" s="153"/>
    </row>
    <row r="295" spans="6:6" ht="20.100000000000001" customHeight="1">
      <c r="F295" s="153"/>
    </row>
    <row r="296" spans="6:6" ht="20.100000000000001" customHeight="1">
      <c r="F296" s="153"/>
    </row>
    <row r="297" spans="6:6" ht="20.100000000000001" customHeight="1">
      <c r="F297" s="153"/>
    </row>
    <row r="298" spans="6:6" ht="20.100000000000001" customHeight="1">
      <c r="F298" s="153"/>
    </row>
    <row r="299" spans="6:6" ht="20.100000000000001" customHeight="1">
      <c r="F299" s="153"/>
    </row>
    <row r="300" spans="6:6" ht="20.100000000000001" customHeight="1">
      <c r="F300" s="153"/>
    </row>
    <row r="301" spans="6:6" ht="20.100000000000001" customHeight="1">
      <c r="F301" s="153"/>
    </row>
    <row r="302" spans="6:6" ht="20.100000000000001" customHeight="1">
      <c r="F302" s="153"/>
    </row>
    <row r="303" spans="6:6" ht="20.100000000000001" customHeight="1">
      <c r="F303" s="153"/>
    </row>
    <row r="304" spans="6:6" ht="20.100000000000001" customHeight="1">
      <c r="F304" s="153"/>
    </row>
    <row r="305" spans="6:6" ht="20.100000000000001" customHeight="1">
      <c r="F305" s="153"/>
    </row>
    <row r="306" spans="6:6" ht="20.100000000000001" customHeight="1">
      <c r="F306" s="153"/>
    </row>
    <row r="307" spans="6:6" ht="20.100000000000001" customHeight="1">
      <c r="F307" s="153"/>
    </row>
    <row r="308" spans="6:6" ht="20.100000000000001" customHeight="1">
      <c r="F308" s="153"/>
    </row>
    <row r="309" spans="6:6" ht="20.100000000000001" customHeight="1">
      <c r="F309" s="153"/>
    </row>
    <row r="310" spans="6:6" ht="20.100000000000001" customHeight="1">
      <c r="F310" s="153"/>
    </row>
    <row r="311" spans="6:6" ht="20.100000000000001" customHeight="1">
      <c r="F311" s="153"/>
    </row>
    <row r="312" spans="6:6" ht="20.100000000000001" customHeight="1">
      <c r="F312" s="153"/>
    </row>
    <row r="313" spans="6:6" ht="20.100000000000001" customHeight="1">
      <c r="F313" s="153"/>
    </row>
    <row r="314" spans="6:6" ht="20.100000000000001" customHeight="1">
      <c r="F314" s="153"/>
    </row>
    <row r="315" spans="6:6" ht="20.100000000000001" customHeight="1">
      <c r="F315" s="153"/>
    </row>
    <row r="316" spans="6:6" ht="20.100000000000001" customHeight="1">
      <c r="F316" s="153"/>
    </row>
    <row r="317" spans="6:6" ht="20.100000000000001" customHeight="1">
      <c r="F317" s="153"/>
    </row>
    <row r="318" spans="6:6" ht="20.100000000000001" customHeight="1">
      <c r="F318" s="153"/>
    </row>
    <row r="319" spans="6:6" ht="20.100000000000001" customHeight="1">
      <c r="F319" s="153"/>
    </row>
    <row r="320" spans="6:6" ht="20.100000000000001" customHeight="1">
      <c r="F320" s="153"/>
    </row>
    <row r="321" spans="6:6" ht="20.100000000000001" customHeight="1">
      <c r="F321" s="153"/>
    </row>
    <row r="322" spans="6:6" ht="20.100000000000001" customHeight="1">
      <c r="F322" s="153"/>
    </row>
    <row r="323" spans="6:6" ht="20.100000000000001" customHeight="1">
      <c r="F323" s="153"/>
    </row>
    <row r="324" spans="6:6" ht="20.100000000000001" customHeight="1">
      <c r="F324" s="153"/>
    </row>
    <row r="325" spans="6:6" ht="20.100000000000001" customHeight="1">
      <c r="F325" s="153"/>
    </row>
    <row r="326" spans="6:6" ht="20.100000000000001" customHeight="1">
      <c r="F326" s="153"/>
    </row>
    <row r="327" spans="6:6" ht="20.100000000000001" customHeight="1">
      <c r="F327" s="153"/>
    </row>
    <row r="328" spans="6:6" ht="20.100000000000001" customHeight="1">
      <c r="F328" s="153"/>
    </row>
    <row r="329" spans="6:6" ht="20.100000000000001" customHeight="1">
      <c r="F329" s="153"/>
    </row>
    <row r="330" spans="6:6" ht="20.100000000000001" customHeight="1">
      <c r="F330" s="153"/>
    </row>
    <row r="331" spans="6:6" ht="20.100000000000001" customHeight="1">
      <c r="F331" s="153"/>
    </row>
    <row r="332" spans="6:6" ht="20.100000000000001" customHeight="1">
      <c r="F332" s="153"/>
    </row>
    <row r="333" spans="6:6" ht="20.100000000000001" customHeight="1">
      <c r="F333" s="153"/>
    </row>
    <row r="334" spans="6:6" ht="20.100000000000001" customHeight="1">
      <c r="F334" s="153"/>
    </row>
    <row r="335" spans="6:6" ht="20.100000000000001" customHeight="1">
      <c r="F335" s="153"/>
    </row>
    <row r="336" spans="6:6" ht="20.100000000000001" customHeight="1">
      <c r="F336" s="153"/>
    </row>
    <row r="337" spans="6:6" ht="20.100000000000001" customHeight="1">
      <c r="F337" s="153"/>
    </row>
    <row r="338" spans="6:6" ht="20.100000000000001" customHeight="1">
      <c r="F338" s="153"/>
    </row>
    <row r="339" spans="6:6" ht="20.100000000000001" customHeight="1">
      <c r="F339" s="153"/>
    </row>
    <row r="340" spans="6:6" ht="20.100000000000001" customHeight="1">
      <c r="F340" s="153"/>
    </row>
    <row r="341" spans="6:6" ht="20.100000000000001" customHeight="1">
      <c r="F341" s="153"/>
    </row>
    <row r="342" spans="6:6" ht="20.100000000000001" customHeight="1">
      <c r="F342" s="153"/>
    </row>
    <row r="343" spans="6:6" ht="20.100000000000001" customHeight="1">
      <c r="F343" s="153"/>
    </row>
    <row r="344" spans="6:6" ht="20.100000000000001" customHeight="1">
      <c r="F344" s="153"/>
    </row>
    <row r="345" spans="6:6" ht="20.100000000000001" customHeight="1">
      <c r="F345" s="153"/>
    </row>
    <row r="346" spans="6:6" ht="20.100000000000001" customHeight="1">
      <c r="F346" s="153"/>
    </row>
    <row r="347" spans="6:6" ht="20.100000000000001" customHeight="1">
      <c r="F347" s="153"/>
    </row>
    <row r="348" spans="6:6" ht="20.100000000000001" customHeight="1">
      <c r="F348" s="153"/>
    </row>
    <row r="349" spans="6:6" ht="20.100000000000001" customHeight="1">
      <c r="F349" s="153"/>
    </row>
    <row r="350" spans="6:6" ht="20.100000000000001" customHeight="1">
      <c r="F350" s="153"/>
    </row>
    <row r="351" spans="6:6" ht="20.100000000000001" customHeight="1">
      <c r="F351" s="153"/>
    </row>
    <row r="352" spans="6:6" ht="20.100000000000001" customHeight="1">
      <c r="F352" s="153"/>
    </row>
    <row r="353" spans="6:6" ht="20.100000000000001" customHeight="1">
      <c r="F353" s="153"/>
    </row>
    <row r="354" spans="6:6" ht="20.100000000000001" customHeight="1">
      <c r="F354" s="153"/>
    </row>
    <row r="355" spans="6:6" ht="20.100000000000001" customHeight="1">
      <c r="F355" s="153"/>
    </row>
    <row r="356" spans="6:6" ht="20.100000000000001" customHeight="1">
      <c r="F356" s="153"/>
    </row>
    <row r="357" spans="6:6" ht="20.100000000000001" customHeight="1">
      <c r="F357" s="153"/>
    </row>
    <row r="358" spans="6:6" ht="20.100000000000001" customHeight="1">
      <c r="F358" s="153"/>
    </row>
    <row r="359" spans="6:6" ht="20.100000000000001" customHeight="1">
      <c r="F359" s="153"/>
    </row>
    <row r="360" spans="6:6" ht="20.100000000000001" customHeight="1">
      <c r="F360" s="153"/>
    </row>
    <row r="361" spans="6:6" ht="20.100000000000001" customHeight="1">
      <c r="F361" s="153"/>
    </row>
    <row r="362" spans="6:6" ht="20.100000000000001" customHeight="1">
      <c r="F362" s="153"/>
    </row>
    <row r="363" spans="6:6" ht="20.100000000000001" customHeight="1">
      <c r="F363" s="153"/>
    </row>
    <row r="364" spans="6:6" ht="20.100000000000001" customHeight="1">
      <c r="F364" s="153"/>
    </row>
    <row r="365" spans="6:6" ht="20.100000000000001" customHeight="1">
      <c r="F365" s="153"/>
    </row>
    <row r="366" spans="6:6" ht="20.100000000000001" customHeight="1">
      <c r="F366" s="153"/>
    </row>
    <row r="367" spans="6:6" ht="20.100000000000001" customHeight="1">
      <c r="F367" s="153"/>
    </row>
    <row r="368" spans="6:6" ht="20.100000000000001" customHeight="1">
      <c r="F368" s="153"/>
    </row>
    <row r="369" spans="6:6" ht="20.100000000000001" customHeight="1">
      <c r="F369" s="153"/>
    </row>
    <row r="370" spans="6:6" ht="20.100000000000001" customHeight="1">
      <c r="F370" s="153"/>
    </row>
    <row r="371" spans="6:6" ht="20.100000000000001" customHeight="1">
      <c r="F371" s="153"/>
    </row>
    <row r="372" spans="6:6" ht="20.100000000000001" customHeight="1">
      <c r="F372" s="153"/>
    </row>
    <row r="373" spans="6:6" ht="20.100000000000001" customHeight="1">
      <c r="F373" s="153"/>
    </row>
    <row r="374" spans="6:6" ht="20.100000000000001" customHeight="1">
      <c r="F374" s="153"/>
    </row>
    <row r="375" spans="6:6" ht="20.100000000000001" customHeight="1">
      <c r="F375" s="153"/>
    </row>
    <row r="376" spans="6:6" ht="20.100000000000001" customHeight="1">
      <c r="F376" s="153"/>
    </row>
    <row r="377" spans="6:6" ht="20.100000000000001" customHeight="1">
      <c r="F377" s="153"/>
    </row>
    <row r="378" spans="6:6" ht="20.100000000000001" customHeight="1">
      <c r="F378" s="153"/>
    </row>
    <row r="379" spans="6:6" ht="20.100000000000001" customHeight="1">
      <c r="F379" s="153"/>
    </row>
    <row r="380" spans="6:6" ht="20.100000000000001" customHeight="1">
      <c r="F380" s="153"/>
    </row>
    <row r="381" spans="6:6" ht="20.100000000000001" customHeight="1">
      <c r="F381" s="153"/>
    </row>
    <row r="382" spans="6:6" ht="20.100000000000001" customHeight="1">
      <c r="F382" s="153"/>
    </row>
    <row r="383" spans="6:6" ht="20.100000000000001" customHeight="1">
      <c r="F383" s="153"/>
    </row>
    <row r="384" spans="6:6" ht="20.100000000000001" customHeight="1">
      <c r="F384" s="153"/>
    </row>
    <row r="385" spans="6:6" ht="20.100000000000001" customHeight="1">
      <c r="F385" s="153"/>
    </row>
    <row r="386" spans="6:6" ht="20.100000000000001" customHeight="1">
      <c r="F386" s="153"/>
    </row>
    <row r="387" spans="6:6" ht="20.100000000000001" customHeight="1">
      <c r="F387" s="153"/>
    </row>
    <row r="388" spans="6:6" ht="20.100000000000001" customHeight="1">
      <c r="F388" s="153"/>
    </row>
    <row r="389" spans="6:6" ht="20.100000000000001" customHeight="1">
      <c r="F389" s="153"/>
    </row>
    <row r="390" spans="6:6" ht="20.100000000000001" customHeight="1">
      <c r="F390" s="153"/>
    </row>
    <row r="391" spans="6:6" ht="20.100000000000001" customHeight="1">
      <c r="F391" s="153"/>
    </row>
    <row r="392" spans="6:6" ht="20.100000000000001" customHeight="1">
      <c r="F392" s="153"/>
    </row>
    <row r="393" spans="6:6" ht="20.100000000000001" customHeight="1">
      <c r="F393" s="153"/>
    </row>
    <row r="394" spans="6:6" ht="20.100000000000001" customHeight="1">
      <c r="F394" s="153"/>
    </row>
    <row r="395" spans="6:6" ht="20.100000000000001" customHeight="1">
      <c r="F395" s="153"/>
    </row>
    <row r="396" spans="6:6" ht="20.100000000000001" customHeight="1">
      <c r="F396" s="153"/>
    </row>
    <row r="397" spans="6:6" ht="20.100000000000001" customHeight="1">
      <c r="F397" s="153"/>
    </row>
    <row r="398" spans="6:6" ht="20.100000000000001" customHeight="1">
      <c r="F398" s="153"/>
    </row>
    <row r="399" spans="6:6" ht="20.100000000000001" customHeight="1">
      <c r="F399" s="153"/>
    </row>
    <row r="400" spans="6:6" ht="20.100000000000001" customHeight="1">
      <c r="F400" s="153"/>
    </row>
    <row r="401" spans="6:6" ht="20.100000000000001" customHeight="1">
      <c r="F401" s="153"/>
    </row>
    <row r="402" spans="6:6" ht="20.100000000000001" customHeight="1">
      <c r="F402" s="153"/>
    </row>
    <row r="403" spans="6:6" ht="20.100000000000001" customHeight="1">
      <c r="F403" s="153"/>
    </row>
    <row r="404" spans="6:6" ht="20.100000000000001" customHeight="1">
      <c r="F404" s="153"/>
    </row>
    <row r="405" spans="6:6" ht="20.100000000000001" customHeight="1">
      <c r="F405" s="153"/>
    </row>
    <row r="406" spans="6:6" ht="20.100000000000001" customHeight="1">
      <c r="F406" s="153"/>
    </row>
    <row r="407" spans="6:6" ht="20.100000000000001" customHeight="1">
      <c r="F407" s="153"/>
    </row>
    <row r="408" spans="6:6" ht="20.100000000000001" customHeight="1">
      <c r="F408" s="153"/>
    </row>
    <row r="409" spans="6:6" ht="20.100000000000001" customHeight="1">
      <c r="F409" s="153"/>
    </row>
    <row r="410" spans="6:6" ht="20.100000000000001" customHeight="1">
      <c r="F410" s="153"/>
    </row>
    <row r="411" spans="6:6" ht="20.100000000000001" customHeight="1">
      <c r="F411" s="153"/>
    </row>
    <row r="412" spans="6:6" ht="20.100000000000001" customHeight="1">
      <c r="F412" s="153"/>
    </row>
    <row r="413" spans="6:6" ht="20.100000000000001" customHeight="1">
      <c r="F413" s="153"/>
    </row>
    <row r="414" spans="6:6" ht="20.100000000000001" customHeight="1">
      <c r="F414" s="153"/>
    </row>
    <row r="415" spans="6:6" ht="20.100000000000001" customHeight="1">
      <c r="F415" s="153"/>
    </row>
    <row r="416" spans="6:6" ht="20.100000000000001" customHeight="1">
      <c r="F416" s="153"/>
    </row>
    <row r="417" spans="6:6" ht="20.100000000000001" customHeight="1">
      <c r="F417" s="153"/>
    </row>
    <row r="418" spans="6:6" ht="20.100000000000001" customHeight="1">
      <c r="F418" s="153"/>
    </row>
    <row r="419" spans="6:6" ht="20.100000000000001" customHeight="1">
      <c r="F419" s="153"/>
    </row>
    <row r="420" spans="6:6" ht="20.100000000000001" customHeight="1">
      <c r="F420" s="153"/>
    </row>
    <row r="421" spans="6:6" ht="20.100000000000001" customHeight="1">
      <c r="F421" s="153"/>
    </row>
    <row r="422" spans="6:6" ht="20.100000000000001" customHeight="1">
      <c r="F422" s="153"/>
    </row>
    <row r="423" spans="6:6" ht="20.100000000000001" customHeight="1">
      <c r="F423" s="153"/>
    </row>
    <row r="424" spans="6:6" ht="20.100000000000001" customHeight="1">
      <c r="F424" s="153"/>
    </row>
    <row r="425" spans="6:6" ht="20.100000000000001" customHeight="1">
      <c r="F425" s="153"/>
    </row>
    <row r="426" spans="6:6" ht="20.100000000000001" customHeight="1">
      <c r="F426" s="153"/>
    </row>
    <row r="427" spans="6:6" ht="20.100000000000001" customHeight="1">
      <c r="F427" s="153"/>
    </row>
    <row r="428" spans="6:6" ht="20.100000000000001" customHeight="1">
      <c r="F428" s="153"/>
    </row>
    <row r="429" spans="6:6" ht="20.100000000000001" customHeight="1">
      <c r="F429" s="153"/>
    </row>
    <row r="430" spans="6:6" ht="20.100000000000001" customHeight="1">
      <c r="F430" s="153"/>
    </row>
    <row r="431" spans="6:6" ht="20.100000000000001" customHeight="1">
      <c r="F431" s="153"/>
    </row>
    <row r="432" spans="6:6" ht="20.100000000000001" customHeight="1">
      <c r="F432" s="153"/>
    </row>
    <row r="433" spans="6:6" ht="20.100000000000001" customHeight="1">
      <c r="F433" s="153"/>
    </row>
    <row r="434" spans="6:6" ht="20.100000000000001" customHeight="1">
      <c r="F434" s="153"/>
    </row>
    <row r="435" spans="6:6" ht="20.100000000000001" customHeight="1">
      <c r="F435" s="153"/>
    </row>
    <row r="436" spans="6:6" ht="20.100000000000001" customHeight="1">
      <c r="F436" s="153"/>
    </row>
    <row r="437" spans="6:6" ht="20.100000000000001" customHeight="1">
      <c r="F437" s="153"/>
    </row>
    <row r="438" spans="6:6" ht="20.100000000000001" customHeight="1">
      <c r="F438" s="153"/>
    </row>
    <row r="439" spans="6:6" ht="20.100000000000001" customHeight="1">
      <c r="F439" s="153"/>
    </row>
    <row r="440" spans="6:6" ht="20.100000000000001" customHeight="1">
      <c r="F440" s="153"/>
    </row>
    <row r="441" spans="6:6" ht="20.100000000000001" customHeight="1">
      <c r="F441" s="153"/>
    </row>
    <row r="442" spans="6:6" ht="20.100000000000001" customHeight="1">
      <c r="F442" s="153"/>
    </row>
    <row r="443" spans="6:6" ht="20.100000000000001" customHeight="1">
      <c r="F443" s="153"/>
    </row>
    <row r="444" spans="6:6" ht="20.100000000000001" customHeight="1">
      <c r="F444" s="153"/>
    </row>
    <row r="445" spans="6:6" ht="20.100000000000001" customHeight="1">
      <c r="F445" s="153"/>
    </row>
    <row r="446" spans="6:6" ht="20.100000000000001" customHeight="1">
      <c r="F446" s="153"/>
    </row>
    <row r="447" spans="6:6" ht="20.100000000000001" customHeight="1">
      <c r="F447" s="153"/>
    </row>
    <row r="448" spans="6:6" ht="20.100000000000001" customHeight="1">
      <c r="F448" s="153"/>
    </row>
    <row r="449" spans="6:6" ht="20.100000000000001" customHeight="1">
      <c r="F449" s="153"/>
    </row>
    <row r="450" spans="6:6" ht="20.100000000000001" customHeight="1">
      <c r="F450" s="153"/>
    </row>
    <row r="451" spans="6:6" ht="20.100000000000001" customHeight="1">
      <c r="F451" s="153"/>
    </row>
    <row r="452" spans="6:6" ht="20.100000000000001" customHeight="1">
      <c r="F452" s="153"/>
    </row>
    <row r="453" spans="6:6" ht="20.100000000000001" customHeight="1">
      <c r="F453" s="153"/>
    </row>
    <row r="454" spans="6:6" ht="20.100000000000001" customHeight="1">
      <c r="F454" s="153"/>
    </row>
    <row r="455" spans="6:6" ht="20.100000000000001" customHeight="1">
      <c r="F455" s="153"/>
    </row>
    <row r="456" spans="6:6" ht="20.100000000000001" customHeight="1">
      <c r="F456" s="153"/>
    </row>
    <row r="457" spans="6:6" ht="20.100000000000001" customHeight="1">
      <c r="F457" s="153"/>
    </row>
    <row r="458" spans="6:6" ht="20.100000000000001" customHeight="1">
      <c r="F458" s="153"/>
    </row>
    <row r="459" spans="6:6" ht="20.100000000000001" customHeight="1">
      <c r="F459" s="153"/>
    </row>
    <row r="460" spans="6:6" ht="20.100000000000001" customHeight="1">
      <c r="F460" s="153"/>
    </row>
    <row r="461" spans="6:6" ht="20.100000000000001" customHeight="1">
      <c r="F461" s="153"/>
    </row>
    <row r="462" spans="6:6" ht="20.100000000000001" customHeight="1">
      <c r="F462" s="153"/>
    </row>
    <row r="463" spans="6:6" ht="20.100000000000001" customHeight="1">
      <c r="F463" s="153"/>
    </row>
    <row r="464" spans="6:6" ht="20.100000000000001" customHeight="1">
      <c r="F464" s="153"/>
    </row>
    <row r="465" spans="6:6" ht="20.100000000000001" customHeight="1">
      <c r="F465" s="153"/>
    </row>
    <row r="466" spans="6:6" ht="20.100000000000001" customHeight="1">
      <c r="F466" s="153"/>
    </row>
    <row r="467" spans="6:6" ht="20.100000000000001" customHeight="1">
      <c r="F467" s="153"/>
    </row>
    <row r="468" spans="6:6" ht="20.100000000000001" customHeight="1">
      <c r="F468" s="153"/>
    </row>
    <row r="469" spans="6:6" ht="20.100000000000001" customHeight="1">
      <c r="F469" s="153"/>
    </row>
    <row r="470" spans="6:6" ht="20.100000000000001" customHeight="1">
      <c r="F470" s="153"/>
    </row>
    <row r="471" spans="6:6" ht="20.100000000000001" customHeight="1">
      <c r="F471" s="153"/>
    </row>
    <row r="472" spans="6:6" ht="20.100000000000001" customHeight="1">
      <c r="F472" s="153"/>
    </row>
    <row r="473" spans="6:6" ht="20.100000000000001" customHeight="1">
      <c r="F473" s="153"/>
    </row>
    <row r="474" spans="6:6" ht="20.100000000000001" customHeight="1">
      <c r="F474" s="153"/>
    </row>
    <row r="475" spans="6:6" ht="20.100000000000001" customHeight="1">
      <c r="F475" s="153"/>
    </row>
    <row r="476" spans="6:6" ht="20.100000000000001" customHeight="1">
      <c r="F476" s="153"/>
    </row>
    <row r="477" spans="6:6" ht="20.100000000000001" customHeight="1">
      <c r="F477" s="153"/>
    </row>
    <row r="478" spans="6:6" ht="20.100000000000001" customHeight="1">
      <c r="F478" s="153"/>
    </row>
    <row r="479" spans="6:6" ht="20.100000000000001" customHeight="1">
      <c r="F479" s="153"/>
    </row>
    <row r="480" spans="6:6" ht="20.100000000000001" customHeight="1">
      <c r="F480" s="153"/>
    </row>
    <row r="481" spans="6:6" ht="20.100000000000001" customHeight="1">
      <c r="F481" s="153"/>
    </row>
    <row r="482" spans="6:6" ht="20.100000000000001" customHeight="1">
      <c r="F482" s="153"/>
    </row>
    <row r="483" spans="6:6" ht="20.100000000000001" customHeight="1">
      <c r="F483" s="153"/>
    </row>
    <row r="484" spans="6:6" ht="20.100000000000001" customHeight="1">
      <c r="F484" s="153"/>
    </row>
    <row r="485" spans="6:6" ht="20.100000000000001" customHeight="1">
      <c r="F485" s="153"/>
    </row>
    <row r="486" spans="6:6" ht="20.100000000000001" customHeight="1">
      <c r="F486" s="153"/>
    </row>
    <row r="487" spans="6:6" ht="20.100000000000001" customHeight="1">
      <c r="F487" s="153"/>
    </row>
    <row r="488" spans="6:6" ht="20.100000000000001" customHeight="1">
      <c r="F488" s="153"/>
    </row>
    <row r="489" spans="6:6" ht="20.100000000000001" customHeight="1">
      <c r="F489" s="153"/>
    </row>
    <row r="490" spans="6:6" ht="20.100000000000001" customHeight="1">
      <c r="F490" s="153"/>
    </row>
    <row r="491" spans="6:6" ht="20.100000000000001" customHeight="1">
      <c r="F491" s="153"/>
    </row>
    <row r="492" spans="6:6" ht="20.100000000000001" customHeight="1">
      <c r="F492" s="153"/>
    </row>
    <row r="493" spans="6:6" ht="20.100000000000001" customHeight="1">
      <c r="F493" s="153"/>
    </row>
    <row r="494" spans="6:6" ht="20.100000000000001" customHeight="1">
      <c r="F494" s="153"/>
    </row>
    <row r="495" spans="6:6" ht="20.100000000000001" customHeight="1">
      <c r="F495" s="153"/>
    </row>
    <row r="496" spans="6:6" ht="20.100000000000001" customHeight="1">
      <c r="F496" s="153"/>
    </row>
    <row r="497" spans="6:6" ht="20.100000000000001" customHeight="1">
      <c r="F497" s="153"/>
    </row>
    <row r="498" spans="6:6" ht="20.100000000000001" customHeight="1">
      <c r="F498" s="153"/>
    </row>
    <row r="499" spans="6:6" ht="20.100000000000001" customHeight="1">
      <c r="F499" s="153"/>
    </row>
    <row r="500" spans="6:6" ht="20.100000000000001" customHeight="1">
      <c r="F500" s="153"/>
    </row>
    <row r="501" spans="6:6" ht="20.100000000000001" customHeight="1">
      <c r="F501" s="153"/>
    </row>
    <row r="502" spans="6:6" ht="20.100000000000001" customHeight="1">
      <c r="F502" s="153"/>
    </row>
    <row r="503" spans="6:6" ht="20.100000000000001" customHeight="1">
      <c r="F503" s="153"/>
    </row>
    <row r="504" spans="6:6" ht="20.100000000000001" customHeight="1">
      <c r="F504" s="153"/>
    </row>
    <row r="505" spans="6:6" ht="20.100000000000001" customHeight="1">
      <c r="F505" s="153"/>
    </row>
    <row r="506" spans="6:6" ht="20.100000000000001" customHeight="1">
      <c r="F506" s="153"/>
    </row>
    <row r="507" spans="6:6" ht="20.100000000000001" customHeight="1">
      <c r="F507" s="153"/>
    </row>
    <row r="508" spans="6:6" ht="20.100000000000001" customHeight="1">
      <c r="F508" s="153"/>
    </row>
    <row r="509" spans="6:6" ht="20.100000000000001" customHeight="1">
      <c r="F509" s="153"/>
    </row>
    <row r="510" spans="6:6" ht="20.100000000000001" customHeight="1">
      <c r="F510" s="153"/>
    </row>
    <row r="511" spans="6:6" ht="20.100000000000001" customHeight="1">
      <c r="F511" s="153"/>
    </row>
    <row r="512" spans="6:6" ht="20.100000000000001" customHeight="1">
      <c r="F512" s="153"/>
    </row>
    <row r="513" spans="6:6" ht="20.100000000000001" customHeight="1">
      <c r="F513" s="153"/>
    </row>
    <row r="514" spans="6:6" ht="20.100000000000001" customHeight="1">
      <c r="F514" s="153"/>
    </row>
    <row r="515" spans="6:6" ht="20.100000000000001" customHeight="1">
      <c r="F515" s="153"/>
    </row>
    <row r="516" spans="6:6" ht="20.100000000000001" customHeight="1">
      <c r="F516" s="153"/>
    </row>
    <row r="517" spans="6:6" ht="20.100000000000001" customHeight="1">
      <c r="F517" s="153"/>
    </row>
    <row r="518" spans="6:6" ht="20.100000000000001" customHeight="1">
      <c r="F518" s="153"/>
    </row>
    <row r="519" spans="6:6" ht="20.100000000000001" customHeight="1">
      <c r="F519" s="153"/>
    </row>
    <row r="520" spans="6:6" ht="20.100000000000001" customHeight="1">
      <c r="F520" s="153"/>
    </row>
    <row r="521" spans="6:6" ht="20.100000000000001" customHeight="1">
      <c r="F521" s="153"/>
    </row>
    <row r="522" spans="6:6" ht="20.100000000000001" customHeight="1">
      <c r="F522" s="153"/>
    </row>
    <row r="523" spans="6:6" ht="20.100000000000001" customHeight="1">
      <c r="F523" s="153"/>
    </row>
    <row r="524" spans="6:6" ht="20.100000000000001" customHeight="1">
      <c r="F524" s="153"/>
    </row>
    <row r="525" spans="6:6" ht="20.100000000000001" customHeight="1">
      <c r="F525" s="153"/>
    </row>
    <row r="526" spans="6:6" ht="20.100000000000001" customHeight="1">
      <c r="F526" s="153"/>
    </row>
    <row r="527" spans="6:6" ht="20.100000000000001" customHeight="1">
      <c r="F527" s="153"/>
    </row>
    <row r="528" spans="6:6" ht="20.100000000000001" customHeight="1">
      <c r="F528" s="153"/>
    </row>
    <row r="529" spans="6:6" ht="20.100000000000001" customHeight="1">
      <c r="F529" s="153"/>
    </row>
    <row r="530" spans="6:6" ht="20.100000000000001" customHeight="1">
      <c r="F530" s="153"/>
    </row>
    <row r="531" spans="6:6" ht="20.100000000000001" customHeight="1">
      <c r="F531" s="153"/>
    </row>
    <row r="532" spans="6:6" ht="20.100000000000001" customHeight="1">
      <c r="F532" s="153"/>
    </row>
    <row r="533" spans="6:6" ht="20.100000000000001" customHeight="1">
      <c r="F533" s="153"/>
    </row>
    <row r="534" spans="6:6" ht="20.100000000000001" customHeight="1">
      <c r="F534" s="153"/>
    </row>
    <row r="535" spans="6:6" ht="20.100000000000001" customHeight="1">
      <c r="F535" s="153"/>
    </row>
    <row r="536" spans="6:6" ht="20.100000000000001" customHeight="1">
      <c r="F536" s="153"/>
    </row>
    <row r="537" spans="6:6" ht="20.100000000000001" customHeight="1">
      <c r="F537" s="153"/>
    </row>
    <row r="538" spans="6:6" ht="20.100000000000001" customHeight="1">
      <c r="F538" s="153"/>
    </row>
    <row r="539" spans="6:6" ht="20.100000000000001" customHeight="1">
      <c r="F539" s="153"/>
    </row>
    <row r="540" spans="6:6" ht="20.100000000000001" customHeight="1">
      <c r="F540" s="153"/>
    </row>
    <row r="541" spans="6:6" ht="20.100000000000001" customHeight="1">
      <c r="F541" s="153"/>
    </row>
    <row r="542" spans="6:6" ht="20.100000000000001" customHeight="1">
      <c r="F542" s="153"/>
    </row>
    <row r="543" spans="6:6" ht="20.100000000000001" customHeight="1">
      <c r="F543" s="153"/>
    </row>
    <row r="544" spans="6:6" ht="20.100000000000001" customHeight="1">
      <c r="F544" s="153"/>
    </row>
    <row r="545" spans="6:6" ht="20.100000000000001" customHeight="1">
      <c r="F545" s="153"/>
    </row>
    <row r="546" spans="6:6" ht="20.100000000000001" customHeight="1">
      <c r="F546" s="153"/>
    </row>
    <row r="547" spans="6:6" ht="20.100000000000001" customHeight="1">
      <c r="F547" s="153"/>
    </row>
    <row r="548" spans="6:6" ht="20.100000000000001" customHeight="1">
      <c r="F548" s="153"/>
    </row>
    <row r="549" spans="6:6" ht="20.100000000000001" customHeight="1">
      <c r="F549" s="153"/>
    </row>
    <row r="550" spans="6:6" ht="20.100000000000001" customHeight="1">
      <c r="F550" s="153"/>
    </row>
    <row r="551" spans="6:6" ht="20.100000000000001" customHeight="1">
      <c r="F551" s="153"/>
    </row>
    <row r="552" spans="6:6" ht="20.100000000000001" customHeight="1">
      <c r="F552" s="153"/>
    </row>
    <row r="553" spans="6:6" ht="20.100000000000001" customHeight="1">
      <c r="F553" s="153"/>
    </row>
    <row r="554" spans="6:6" ht="20.100000000000001" customHeight="1">
      <c r="F554" s="153"/>
    </row>
    <row r="555" spans="6:6" ht="20.100000000000001" customHeight="1">
      <c r="F555" s="153"/>
    </row>
    <row r="556" spans="6:6" ht="20.100000000000001" customHeight="1">
      <c r="F556" s="153"/>
    </row>
    <row r="557" spans="6:6" ht="20.100000000000001" customHeight="1">
      <c r="F557" s="153"/>
    </row>
    <row r="558" spans="6:6" ht="20.100000000000001" customHeight="1">
      <c r="F558" s="153"/>
    </row>
    <row r="559" spans="6:6" ht="20.100000000000001" customHeight="1">
      <c r="F559" s="153"/>
    </row>
    <row r="560" spans="6:6" ht="20.100000000000001" customHeight="1">
      <c r="F560" s="153"/>
    </row>
    <row r="561" spans="6:6" ht="20.100000000000001" customHeight="1">
      <c r="F561" s="153"/>
    </row>
    <row r="562" spans="6:6" ht="20.100000000000001" customHeight="1">
      <c r="F562" s="153"/>
    </row>
    <row r="563" spans="6:6" ht="20.100000000000001" customHeight="1">
      <c r="F563" s="153"/>
    </row>
    <row r="564" spans="6:6" ht="20.100000000000001" customHeight="1">
      <c r="F564" s="153"/>
    </row>
    <row r="565" spans="6:6" ht="20.100000000000001" customHeight="1">
      <c r="F565" s="153"/>
    </row>
    <row r="566" spans="6:6" ht="20.100000000000001" customHeight="1">
      <c r="F566" s="153"/>
    </row>
    <row r="567" spans="6:6" ht="20.100000000000001" customHeight="1">
      <c r="F567" s="153"/>
    </row>
    <row r="568" spans="6:6" ht="20.100000000000001" customHeight="1">
      <c r="F568" s="153"/>
    </row>
    <row r="569" spans="6:6" ht="20.100000000000001" customHeight="1">
      <c r="F569" s="153"/>
    </row>
    <row r="570" spans="6:6" ht="20.100000000000001" customHeight="1">
      <c r="F570" s="153"/>
    </row>
    <row r="571" spans="6:6" ht="20.100000000000001" customHeight="1">
      <c r="F571" s="153"/>
    </row>
    <row r="572" spans="6:6" ht="20.100000000000001" customHeight="1">
      <c r="F572" s="153"/>
    </row>
    <row r="573" spans="6:6" ht="20.100000000000001" customHeight="1">
      <c r="F573" s="153"/>
    </row>
    <row r="574" spans="6:6" ht="20.100000000000001" customHeight="1">
      <c r="F574" s="153"/>
    </row>
    <row r="575" spans="6:6" ht="20.100000000000001" customHeight="1">
      <c r="F575" s="153"/>
    </row>
    <row r="576" spans="6:6" ht="20.100000000000001" customHeight="1">
      <c r="F576" s="153"/>
    </row>
    <row r="577" spans="6:6" ht="20.100000000000001" customHeight="1">
      <c r="F577" s="153"/>
    </row>
    <row r="578" spans="6:6" ht="20.100000000000001" customHeight="1">
      <c r="F578" s="153"/>
    </row>
    <row r="579" spans="6:6" ht="20.100000000000001" customHeight="1">
      <c r="F579" s="153"/>
    </row>
    <row r="580" spans="6:6" ht="20.100000000000001" customHeight="1">
      <c r="F580" s="153"/>
    </row>
    <row r="581" spans="6:6" ht="20.100000000000001" customHeight="1">
      <c r="F581" s="153"/>
    </row>
    <row r="582" spans="6:6" ht="20.100000000000001" customHeight="1">
      <c r="F582" s="153"/>
    </row>
    <row r="583" spans="6:6" ht="20.100000000000001" customHeight="1">
      <c r="F583" s="153"/>
    </row>
    <row r="584" spans="6:6" ht="20.100000000000001" customHeight="1">
      <c r="F584" s="153"/>
    </row>
    <row r="585" spans="6:6" ht="20.100000000000001" customHeight="1">
      <c r="F585" s="153"/>
    </row>
    <row r="586" spans="6:6" ht="20.100000000000001" customHeight="1">
      <c r="F586" s="153"/>
    </row>
    <row r="587" spans="6:6" ht="20.100000000000001" customHeight="1">
      <c r="F587" s="153"/>
    </row>
    <row r="588" spans="6:6" ht="20.100000000000001" customHeight="1">
      <c r="F588" s="153"/>
    </row>
    <row r="589" spans="6:6" ht="20.100000000000001" customHeight="1">
      <c r="F589" s="153"/>
    </row>
    <row r="590" spans="6:6" ht="20.100000000000001" customHeight="1">
      <c r="F590" s="153"/>
    </row>
    <row r="591" spans="6:6" ht="20.100000000000001" customHeight="1">
      <c r="F591" s="153"/>
    </row>
    <row r="592" spans="6:6" ht="20.100000000000001" customHeight="1">
      <c r="F592" s="153"/>
    </row>
    <row r="593" spans="6:6" ht="20.100000000000001" customHeight="1">
      <c r="F593" s="153"/>
    </row>
    <row r="594" spans="6:6" ht="20.100000000000001" customHeight="1">
      <c r="F594" s="153"/>
    </row>
    <row r="595" spans="6:6" ht="20.100000000000001" customHeight="1">
      <c r="F595" s="153"/>
    </row>
    <row r="596" spans="6:6" ht="20.100000000000001" customHeight="1">
      <c r="F596" s="153"/>
    </row>
    <row r="597" spans="6:6" ht="20.100000000000001" customHeight="1">
      <c r="F597" s="153"/>
    </row>
    <row r="598" spans="6:6" ht="20.100000000000001" customHeight="1">
      <c r="F598" s="153"/>
    </row>
    <row r="599" spans="6:6" ht="20.100000000000001" customHeight="1">
      <c r="F599" s="153"/>
    </row>
    <row r="600" spans="6:6" ht="20.100000000000001" customHeight="1">
      <c r="F600" s="153"/>
    </row>
    <row r="601" spans="6:6" ht="20.100000000000001" customHeight="1">
      <c r="F601" s="153"/>
    </row>
    <row r="602" spans="6:6" ht="20.100000000000001" customHeight="1">
      <c r="F602" s="153"/>
    </row>
    <row r="603" spans="6:6" ht="20.100000000000001" customHeight="1">
      <c r="F603" s="153"/>
    </row>
    <row r="604" spans="6:6" ht="20.100000000000001" customHeight="1">
      <c r="F604" s="153"/>
    </row>
    <row r="605" spans="6:6" ht="20.100000000000001" customHeight="1">
      <c r="F605" s="153"/>
    </row>
    <row r="606" spans="6:6" ht="20.100000000000001" customHeight="1">
      <c r="F606" s="153"/>
    </row>
    <row r="607" spans="6:6" ht="20.100000000000001" customHeight="1">
      <c r="F607" s="153"/>
    </row>
    <row r="608" spans="6:6" ht="20.100000000000001" customHeight="1">
      <c r="F608" s="153"/>
    </row>
    <row r="609" spans="6:6" ht="20.100000000000001" customHeight="1">
      <c r="F609" s="153"/>
    </row>
    <row r="610" spans="6:6" ht="20.100000000000001" customHeight="1">
      <c r="F610" s="153"/>
    </row>
    <row r="611" spans="6:6" ht="20.100000000000001" customHeight="1">
      <c r="F611" s="153"/>
    </row>
    <row r="612" spans="6:6" ht="20.100000000000001" customHeight="1">
      <c r="F612" s="153"/>
    </row>
    <row r="613" spans="6:6" ht="20.100000000000001" customHeight="1">
      <c r="F613" s="153"/>
    </row>
    <row r="614" spans="6:6" ht="20.100000000000001" customHeight="1">
      <c r="F614" s="153"/>
    </row>
    <row r="615" spans="6:6" ht="20.100000000000001" customHeight="1">
      <c r="F615" s="153"/>
    </row>
    <row r="616" spans="6:6" ht="20.100000000000001" customHeight="1">
      <c r="F616" s="153"/>
    </row>
    <row r="617" spans="6:6" ht="20.100000000000001" customHeight="1">
      <c r="F617" s="153"/>
    </row>
    <row r="618" spans="6:6" ht="20.100000000000001" customHeight="1">
      <c r="F618" s="153"/>
    </row>
    <row r="619" spans="6:6" ht="20.100000000000001" customHeight="1">
      <c r="F619" s="153"/>
    </row>
    <row r="620" spans="6:6" ht="20.100000000000001" customHeight="1">
      <c r="F620" s="153"/>
    </row>
    <row r="621" spans="6:6" ht="20.100000000000001" customHeight="1">
      <c r="F621" s="153"/>
    </row>
    <row r="622" spans="6:6" ht="20.100000000000001" customHeight="1">
      <c r="F622" s="153"/>
    </row>
    <row r="623" spans="6:6" ht="20.100000000000001" customHeight="1">
      <c r="F623" s="153"/>
    </row>
    <row r="624" spans="6:6" ht="20.100000000000001" customHeight="1">
      <c r="F624" s="153"/>
    </row>
    <row r="625" spans="6:6" ht="20.100000000000001" customHeight="1">
      <c r="F625" s="153"/>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44aefc8-1436-4676-9801-8c6141f5a665" xsi:nil="true"/>
    <lcf76f155ced4ddcb4097134ff3c332f xmlns="9f73ff9e-a166-4cac-9d53-cb5601ee0a8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1926FD6B7ACD4FB3900B7768A9123D" ma:contentTypeVersion="15" ma:contentTypeDescription="Create a new document." ma:contentTypeScope="" ma:versionID="e99adebce32d595ef59f6dd68619428e">
  <xsd:schema xmlns:xsd="http://www.w3.org/2001/XMLSchema" xmlns:xs="http://www.w3.org/2001/XMLSchema" xmlns:p="http://schemas.microsoft.com/office/2006/metadata/properties" xmlns:ns2="9f73ff9e-a166-4cac-9d53-cb5601ee0a84" xmlns:ns3="144aefc8-1436-4676-9801-8c6141f5a665" targetNamespace="http://schemas.microsoft.com/office/2006/metadata/properties" ma:root="true" ma:fieldsID="8fd5b93b7f4f659e7348f0e4550991d8" ns2:_="" ns3:_="">
    <xsd:import namespace="9f73ff9e-a166-4cac-9d53-cb5601ee0a84"/>
    <xsd:import namespace="144aefc8-1436-4676-9801-8c6141f5a6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73ff9e-a166-4cac-9d53-cb5601ee0a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bd24e8d-a9e5-4d92-be68-bacf1b977f8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4aefc8-1436-4676-9801-8c6141f5a6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64af4ad-9811-429b-88d0-dd3445bb7480}" ma:internalName="TaxCatchAll" ma:showField="CatchAllData" ma:web="144aefc8-1436-4676-9801-8c6141f5a66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Q F H s W k t A w O O k A A A A 9 g A A A B I A H A B D b 2 5 m a W c v U G F j a 2 F n Z S 5 4 b W w g o h g A K K A U A A A A A A A A A A A A A A A A A A A A A A A A A A A A h Y 9 B D o I w F E S v Q r q n L Y i J I Z + y c C u J C d G 4 J a V C I 3 w M L Z a 7 u f B I X k G M o u 5 c z p u 3 m L l f b 5 C O b e N d V G 9 0 h w k J K C e e Q t m V G q u E D P b o r 0 g q Y F v I U 1 E p b 5 L R x K M p E 1 J b e 4 4 Z c 8 5 R t 6 B d X 7 G Q 8 4 A d s k 0 u a 9 U W 5 C P r / 7 K v 0 d g C p S I C 9 q 8 x I q R B x G n E l 5 Q D m y F k G r 9 C O O 1 9 t j 8 Q 1 k N j h 1 4 J h f 4 u B z Z H Y O 8 P 4 g F Q S w M E F A A C A A g A Q F H s 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B R 7 F o o i k e 4 D g A A A B E A A A A T A B w A R m 9 y b X V s Y X M v U 2 V j d G l v b j E u b S C i G A A o o B Q A A A A A A A A A A A A A A A A A A A A A A A A A A A A r T k 0 u y c z P U w i G 0 I b W A F B L A Q I t A B Q A A g A I A E B R 7 F p L Q M D j p A A A A P Y A A A A S A A A A A A A A A A A A A A A A A A A A A A B D b 2 5 m a W c v U G F j a 2 F n Z S 5 4 b W x Q S w E C L Q A U A A I A C A B A U e x a D 8 r p q 6 Q A A A D p A A A A E w A A A A A A A A A A A A A A A A D w A A A A W 0 N v b n R l b n R f V H l w Z X N d L n h t b F B L A Q I t A B Q A A g A I A E B R 7 F 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z A T V k h L 4 A Q 6 c n / z 4 0 3 h Y f A A A A A A I A A A A A A A N m A A D A A A A A E A A A A J f X v B e E E k 4 H Y G v F i p U 9 Z Y w A A A A A B I A A A K A A A A A Q A A A A Y f Q V 7 l Z R Q 7 8 p 0 7 7 Z a V 9 r 5 F A A A A C P e g Q R M P l h r 6 l 6 8 V O 4 n m f 5 c 6 o Q Z h 8 e X s X v M A C F P Z c 5 x s s A E + o q Q C Q b y 3 B n w K G 5 / Q w J N u f / Q c + 2 G Z 7 y p M w X w j x U b K a I R K V R d d 5 U D W B 8 k q q P J R Q A A A D B y Z N 4 y F p M B l U G E a R Y G b N B 4 1 p V h w = = < / 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9B317D-4526-482C-A8B0-8391E4EC94B5}"/>
</file>

<file path=customXml/itemProps2.xml><?xml version="1.0" encoding="utf-8"?>
<ds:datastoreItem xmlns:ds="http://schemas.openxmlformats.org/officeDocument/2006/customXml" ds:itemID="{BCCF31D2-C853-44D9-A7B9-ECECDE7FD486}"/>
</file>

<file path=customXml/itemProps3.xml><?xml version="1.0" encoding="utf-8"?>
<ds:datastoreItem xmlns:ds="http://schemas.openxmlformats.org/officeDocument/2006/customXml" ds:itemID="{D3002362-26C2-4482-80AA-F3B3AD6742A2}"/>
</file>

<file path=customXml/itemProps4.xml><?xml version="1.0" encoding="utf-8"?>
<ds:datastoreItem xmlns:ds="http://schemas.openxmlformats.org/officeDocument/2006/customXml" ds:itemID="{7C113F13-8D80-4619-8484-3A01CC49A31E}"/>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Forest Service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USDA Forest Service</dc:creator>
  <cp:keywords/>
  <dc:description/>
  <cp:lastModifiedBy/>
  <cp:revision/>
  <dcterms:created xsi:type="dcterms:W3CDTF">2014-12-11T18:59:52Z</dcterms:created>
  <dcterms:modified xsi:type="dcterms:W3CDTF">2026-08-21T20:17:18Z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0x010100A31926FD6B7ACD4FB3900B7768A9123D</vt:lpwstr>
  </property>
  <property fmtid="{D5CDD505-2E9C-101B-9397-08002B2CF9AE}" pid="3" name="MediaServiceImageTags">
    <vt:lpwstr/>
  </property>
  <property fmtid="{D5CDD505-2E9C-101B-9397-08002B2CF9AE}" pid="4" name="MSIP_Label_09b73270-2993-4076-be47-9c78f42a1e84_Enabled">
    <vt:lpwstr>true</vt:lpwstr>
  </property>
  <property fmtid="{D5CDD505-2E9C-101B-9397-08002B2CF9AE}" pid="5" name="MSIP_Label_09b73270-2993-4076-be47-9c78f42a1e84_SetDate">
    <vt:lpwstr>2025-01-07T16:38:10Z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8c8d80d1-9ede-4466-9125-59e49d35c862</vt:lpwstr>
  </property>
  <property fmtid="{D5CDD505-2E9C-101B-9397-08002B2CF9AE}" pid="10" name="MSIP_Label_09b73270-2993-4076-be47-9c78f42a1e84_ContentBits">
    <vt:lpwstr>0</vt:lpwstr>
  </property>
</Properties>
</file>